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ThisWorkbook" defaultThemeVersion="166925"/>
  <xr:revisionPtr revIDLastSave="0" documentId="13_ncr:1_{FE8B0E60-2389-4C0C-AB09-BD2F0B9658E5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Aneksi nr.1" sheetId="35" r:id="rId1"/>
    <sheet name="Aneksi nr.1.1" sheetId="36" r:id="rId2"/>
    <sheet name="Aneksi 1.2" sheetId="37" r:id="rId3"/>
    <sheet name="Aneksi 2.0 Planif" sheetId="39" r:id="rId4"/>
    <sheet name="Aneksi 2.0 Polici" sheetId="38" r:id="rId5"/>
    <sheet name="Aneksi 2.0 Gard" sheetId="7" r:id="rId6"/>
    <sheet name="Aneksi 2.0 Pref" sheetId="6" r:id="rId7"/>
    <sheet name="Aneksi 2.0 GJC" sheetId="5" r:id="rId8"/>
    <sheet name="Aneksi 2.1 Planif" sheetId="10" r:id="rId9"/>
    <sheet name="Aneksi 2.1 Polici" sheetId="13" r:id="rId10"/>
    <sheet name="Aneksi 2.1 Gard" sheetId="14" r:id="rId11"/>
    <sheet name="Aneksi 2.1 Pref" sheetId="11" r:id="rId12"/>
    <sheet name="Aneksi 2.1 GJC" sheetId="12" r:id="rId13"/>
    <sheet name="Aneksi 3 Planif" sheetId="16" r:id="rId14"/>
    <sheet name="Aneksi 3 Polici" sheetId="15" r:id="rId15"/>
    <sheet name="Aneksi 3 Gard" sheetId="19" r:id="rId16"/>
    <sheet name="Aneksi 3 Pref" sheetId="17" r:id="rId17"/>
    <sheet name="Aneksi 3 GJC" sheetId="18" r:id="rId18"/>
    <sheet name="Aneksi 3.1 Planif" sheetId="56" r:id="rId19"/>
    <sheet name="Aneksi 3.1 Polici" sheetId="57" r:id="rId20"/>
    <sheet name="Aneksi 3.1 Gard" sheetId="58" r:id="rId21"/>
    <sheet name="Aneksi 3.1 Pref" sheetId="59" r:id="rId22"/>
    <sheet name="Aneksi 3.1 GJC" sheetId="60" r:id="rId23"/>
    <sheet name="Aneksi 4 Planif" sheetId="61" r:id="rId24"/>
    <sheet name="Aneksi 4 Polici" sheetId="62" r:id="rId25"/>
    <sheet name="Aneksi 4 Gard" sheetId="63" r:id="rId26"/>
    <sheet name="Aneksi 4 Pref" sheetId="64" r:id="rId27"/>
    <sheet name="Aneksi 4 GJC" sheetId="65" r:id="rId28"/>
  </sheets>
  <externalReferences>
    <externalReference r:id="rId29"/>
    <externalReference r:id="rId30"/>
  </externalReferences>
  <definedNames>
    <definedName name="_xlnm._FilterDatabase" localSheetId="23" hidden="1">'Aneksi 4 Planif'!$E$1:$E$64</definedName>
    <definedName name="_xlnm._FilterDatabase" localSheetId="26" hidden="1">'Aneksi 4 Pref'!$E$1:$E$69</definedName>
    <definedName name="JR_PAGE_ANCHOR_0_1" localSheetId="20">#REF!</definedName>
    <definedName name="JR_PAGE_ANCHOR_0_1" localSheetId="22">#REF!</definedName>
    <definedName name="JR_PAGE_ANCHOR_0_1" localSheetId="18">#REF!</definedName>
    <definedName name="JR_PAGE_ANCHOR_0_1" localSheetId="19">#REF!</definedName>
    <definedName name="JR_PAGE_ANCHOR_0_1" localSheetId="21">#REF!</definedName>
    <definedName name="JR_PAGE_ANCHOR_0_1" localSheetId="25">#REF!</definedName>
    <definedName name="JR_PAGE_ANCHOR_0_1" localSheetId="27">#REF!</definedName>
    <definedName name="JR_PAGE_ANCHOR_0_1" localSheetId="23">#REF!</definedName>
    <definedName name="JR_PAGE_ANCHOR_0_1" localSheetId="24">#REF!</definedName>
    <definedName name="JR_PAGE_ANCHOR_0_1" localSheetId="26">#REF!</definedName>
    <definedName name="JR_PAGE_ANCHOR_0_1">#REF!</definedName>
    <definedName name="_xlnm.Print_Titles" localSheetId="14">'Aneksi 3 Polici'!$7:$9</definedName>
  </definedNames>
  <calcPr calcId="191029"/>
</workbook>
</file>

<file path=xl/calcChain.xml><?xml version="1.0" encoding="utf-8"?>
<calcChain xmlns="http://schemas.openxmlformats.org/spreadsheetml/2006/main">
  <c r="J117" i="62" l="1"/>
  <c r="J116" i="62"/>
  <c r="J115" i="62"/>
  <c r="J114" i="62"/>
  <c r="J113" i="62"/>
  <c r="J112" i="62"/>
  <c r="J111" i="62"/>
  <c r="J110" i="62"/>
  <c r="J109" i="62"/>
  <c r="K27" i="63" l="1"/>
  <c r="J27" i="63"/>
  <c r="K26" i="63"/>
  <c r="J26" i="63"/>
  <c r="K25" i="63"/>
  <c r="J25" i="63"/>
  <c r="K24" i="63"/>
  <c r="J24" i="63"/>
  <c r="K23" i="63"/>
  <c r="J23" i="63"/>
  <c r="K22" i="63"/>
  <c r="J22" i="63"/>
  <c r="K21" i="63"/>
  <c r="J21" i="63"/>
  <c r="K20" i="63"/>
  <c r="J20" i="63"/>
  <c r="K19" i="63"/>
  <c r="J19" i="63"/>
  <c r="K18" i="63"/>
  <c r="J18" i="63"/>
  <c r="K60" i="61"/>
  <c r="J60" i="61"/>
  <c r="K59" i="61"/>
  <c r="J59" i="61"/>
  <c r="K58" i="61"/>
  <c r="J58" i="61"/>
  <c r="K57" i="61"/>
  <c r="J57" i="61"/>
  <c r="K49" i="61"/>
  <c r="J49" i="61"/>
  <c r="K48" i="61"/>
  <c r="J48" i="61"/>
  <c r="K40" i="61"/>
  <c r="J40" i="61"/>
  <c r="K39" i="61"/>
  <c r="J39" i="61"/>
  <c r="K38" i="61"/>
  <c r="J38" i="61"/>
  <c r="K37" i="61"/>
  <c r="J37" i="61"/>
  <c r="K36" i="61"/>
  <c r="J36" i="61"/>
  <c r="K35" i="61"/>
  <c r="J35" i="61"/>
  <c r="K34" i="61"/>
  <c r="J34" i="61"/>
  <c r="K33" i="61"/>
  <c r="J33" i="61"/>
  <c r="K32" i="61"/>
  <c r="J32" i="61"/>
  <c r="K31" i="61"/>
  <c r="J31" i="61"/>
  <c r="K30" i="61"/>
  <c r="J30" i="61"/>
  <c r="K29" i="61"/>
  <c r="J29" i="61"/>
  <c r="K28" i="61"/>
  <c r="J28" i="61"/>
  <c r="K27" i="61"/>
  <c r="J27" i="61"/>
  <c r="K26" i="61"/>
  <c r="J26" i="61"/>
  <c r="K25" i="61"/>
  <c r="J25" i="61"/>
  <c r="K24" i="61"/>
  <c r="J24" i="61"/>
  <c r="K23" i="61"/>
  <c r="J23" i="61"/>
  <c r="K22" i="61"/>
  <c r="J22" i="61"/>
  <c r="K21" i="61"/>
  <c r="J21" i="61"/>
  <c r="U24" i="58"/>
  <c r="P24" i="58"/>
  <c r="O24" i="58"/>
  <c r="N24" i="58"/>
  <c r="M24" i="58"/>
  <c r="U23" i="58"/>
  <c r="P23" i="58"/>
  <c r="O23" i="58"/>
  <c r="N23" i="58"/>
  <c r="M23" i="58"/>
  <c r="K23" i="58"/>
  <c r="U22" i="58"/>
  <c r="P22" i="58"/>
  <c r="O22" i="58"/>
  <c r="N22" i="58"/>
  <c r="M22" i="5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24" i="58" s="1"/>
  <c r="K8" i="58"/>
  <c r="K7" i="58"/>
  <c r="K22" i="58" s="1"/>
  <c r="U52" i="56"/>
  <c r="T52" i="56"/>
  <c r="P52" i="56"/>
  <c r="O52" i="56"/>
  <c r="N52" i="56"/>
  <c r="M52" i="56"/>
  <c r="L52" i="56"/>
  <c r="K52" i="56"/>
  <c r="K51" i="56"/>
  <c r="K50" i="56"/>
  <c r="K49" i="56"/>
  <c r="U48" i="56"/>
  <c r="T48" i="56"/>
  <c r="P48" i="56"/>
  <c r="O48" i="56"/>
  <c r="N48" i="56"/>
  <c r="M48" i="56"/>
  <c r="L48" i="56"/>
  <c r="U47" i="56"/>
  <c r="T47" i="56"/>
  <c r="P47" i="56"/>
  <c r="O47" i="56"/>
  <c r="N47" i="56"/>
  <c r="M47" i="56"/>
  <c r="L47" i="56"/>
  <c r="U46" i="56"/>
  <c r="T46" i="56"/>
  <c r="P46" i="56"/>
  <c r="O46" i="56"/>
  <c r="N46" i="56"/>
  <c r="M46" i="56"/>
  <c r="L46" i="56"/>
  <c r="K45" i="56"/>
  <c r="K44" i="56"/>
  <c r="K43" i="56"/>
  <c r="K42" i="56"/>
  <c r="K41" i="56"/>
  <c r="K40" i="56"/>
  <c r="K39" i="56"/>
  <c r="K38" i="56"/>
  <c r="K37" i="56"/>
  <c r="K36" i="56"/>
  <c r="K35" i="56"/>
  <c r="K34" i="56"/>
  <c r="K33" i="56"/>
  <c r="K32" i="56"/>
  <c r="K31" i="56"/>
  <c r="K30" i="56"/>
  <c r="K29" i="56"/>
  <c r="K28" i="56"/>
  <c r="K27" i="56"/>
  <c r="K26" i="56"/>
  <c r="K25" i="56"/>
  <c r="K24" i="56"/>
  <c r="K23" i="56"/>
  <c r="K22" i="56"/>
  <c r="K21" i="56"/>
  <c r="K20" i="56"/>
  <c r="K19" i="56"/>
  <c r="K18" i="56"/>
  <c r="K17" i="56"/>
  <c r="K16" i="56"/>
  <c r="K15" i="56"/>
  <c r="K14" i="56"/>
  <c r="K13" i="56"/>
  <c r="K12" i="56"/>
  <c r="K11" i="56"/>
  <c r="K47" i="56" s="1"/>
  <c r="K10" i="56"/>
  <c r="K46" i="56" s="1"/>
  <c r="K9" i="56"/>
  <c r="K48" i="56" s="1"/>
  <c r="K8" i="56"/>
  <c r="K7" i="56"/>
  <c r="P15" i="19"/>
  <c r="P12" i="19"/>
  <c r="P13" i="19"/>
  <c r="R13" i="19" s="1"/>
  <c r="P14" i="19"/>
  <c r="Q14" i="19" s="1"/>
  <c r="M13" i="19"/>
  <c r="S13" i="19" s="1"/>
  <c r="M14" i="19"/>
  <c r="S14" i="19" s="1"/>
  <c r="P20" i="16"/>
  <c r="P21" i="16"/>
  <c r="P22" i="16"/>
  <c r="P23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Q13" i="19" l="1"/>
  <c r="R14" i="19"/>
  <c r="N193" i="57" l="1"/>
  <c r="K193" i="57"/>
  <c r="I192" i="57"/>
  <c r="I191" i="57"/>
  <c r="I190" i="57"/>
  <c r="I193" i="57" s="1"/>
  <c r="S189" i="57"/>
  <c r="R189" i="57"/>
  <c r="N189" i="57"/>
  <c r="M189" i="57"/>
  <c r="L189" i="57"/>
  <c r="K189" i="57"/>
  <c r="J189" i="57"/>
  <c r="S188" i="57"/>
  <c r="R188" i="57"/>
  <c r="N188" i="57"/>
  <c r="M188" i="57"/>
  <c r="L188" i="57"/>
  <c r="K188" i="57"/>
  <c r="J188" i="57"/>
  <c r="I186" i="57"/>
  <c r="I185" i="57"/>
  <c r="I184" i="57"/>
  <c r="I183" i="57"/>
  <c r="I182" i="57"/>
  <c r="I181" i="57"/>
  <c r="I180" i="57"/>
  <c r="I179" i="57"/>
  <c r="I178" i="57"/>
  <c r="I177" i="57"/>
  <c r="I176" i="57"/>
  <c r="I175" i="57"/>
  <c r="I174" i="57"/>
  <c r="I173" i="57"/>
  <c r="I172" i="57"/>
  <c r="I171" i="57"/>
  <c r="I170" i="57"/>
  <c r="I169" i="57"/>
  <c r="I168" i="57"/>
  <c r="I167" i="57"/>
  <c r="I166" i="57"/>
  <c r="I165" i="57"/>
  <c r="I164" i="57"/>
  <c r="I163" i="57"/>
  <c r="I162" i="57"/>
  <c r="I161" i="57"/>
  <c r="I160" i="57"/>
  <c r="I159" i="57"/>
  <c r="I158" i="57"/>
  <c r="I157" i="57"/>
  <c r="I156" i="57"/>
  <c r="I155" i="57"/>
  <c r="I154" i="57"/>
  <c r="I153" i="57"/>
  <c r="I152" i="57"/>
  <c r="I151" i="57"/>
  <c r="I150" i="57"/>
  <c r="I149" i="57"/>
  <c r="I148" i="57"/>
  <c r="I147" i="57"/>
  <c r="I146" i="57"/>
  <c r="I145" i="57"/>
  <c r="I144" i="57"/>
  <c r="I143" i="57"/>
  <c r="I142" i="57"/>
  <c r="I141" i="57"/>
  <c r="I140" i="57"/>
  <c r="I139" i="57"/>
  <c r="I138" i="57"/>
  <c r="I137" i="57"/>
  <c r="I136" i="57"/>
  <c r="I135" i="57"/>
  <c r="I134" i="57"/>
  <c r="I133" i="57"/>
  <c r="I132" i="57"/>
  <c r="I131" i="57"/>
  <c r="I130" i="57"/>
  <c r="I129" i="57"/>
  <c r="I128" i="57"/>
  <c r="I127" i="57"/>
  <c r="I126" i="57"/>
  <c r="I125" i="57"/>
  <c r="I124" i="57"/>
  <c r="I123" i="57"/>
  <c r="I122" i="57"/>
  <c r="I121" i="57"/>
  <c r="I120" i="57"/>
  <c r="I119" i="57"/>
  <c r="I118" i="57"/>
  <c r="I117" i="57"/>
  <c r="I116" i="57"/>
  <c r="I115" i="57"/>
  <c r="I114" i="57"/>
  <c r="I113" i="57"/>
  <c r="I112" i="57"/>
  <c r="I111" i="57"/>
  <c r="I110" i="57"/>
  <c r="I109" i="57"/>
  <c r="I108" i="57"/>
  <c r="I107" i="57"/>
  <c r="I106" i="57"/>
  <c r="I105" i="57"/>
  <c r="I104" i="57"/>
  <c r="I103" i="57"/>
  <c r="I102" i="57"/>
  <c r="I101" i="57"/>
  <c r="I100" i="57"/>
  <c r="I99" i="57"/>
  <c r="I98" i="57"/>
  <c r="I97" i="57"/>
  <c r="I96" i="57"/>
  <c r="I95" i="57"/>
  <c r="I94" i="57"/>
  <c r="I93" i="57"/>
  <c r="I92" i="57"/>
  <c r="I91" i="57"/>
  <c r="I90" i="57"/>
  <c r="I89" i="57"/>
  <c r="I88" i="57"/>
  <c r="I87" i="57"/>
  <c r="I86" i="57"/>
  <c r="I85" i="57"/>
  <c r="I84" i="57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88" i="57" s="1"/>
  <c r="I16" i="57"/>
  <c r="I15" i="57"/>
  <c r="I14" i="57"/>
  <c r="I13" i="57"/>
  <c r="I12" i="57"/>
  <c r="I11" i="57"/>
  <c r="I10" i="57"/>
  <c r="I9" i="57"/>
  <c r="I189" i="57" s="1"/>
  <c r="I8" i="57"/>
  <c r="I7" i="57"/>
  <c r="K52" i="64" l="1"/>
  <c r="K54" i="64"/>
  <c r="K56" i="64"/>
  <c r="K57" i="64"/>
  <c r="K58" i="64"/>
  <c r="K59" i="64"/>
  <c r="J63" i="64"/>
  <c r="J62" i="64"/>
  <c r="J61" i="64"/>
  <c r="J60" i="64"/>
  <c r="J59" i="64"/>
  <c r="J58" i="64"/>
  <c r="I57" i="64"/>
  <c r="H57" i="64"/>
  <c r="J57" i="64" s="1"/>
  <c r="J56" i="64"/>
  <c r="I55" i="64"/>
  <c r="K55" i="64" s="1"/>
  <c r="H55" i="64"/>
  <c r="J54" i="64"/>
  <c r="I53" i="64"/>
  <c r="K53" i="64" s="1"/>
  <c r="H53" i="64"/>
  <c r="J53" i="64" s="1"/>
  <c r="J52" i="64"/>
  <c r="I51" i="64"/>
  <c r="J51" i="64" s="1"/>
  <c r="K50" i="64"/>
  <c r="J50" i="64"/>
  <c r="I49" i="64"/>
  <c r="J49" i="64" s="1"/>
  <c r="K48" i="64"/>
  <c r="J48" i="64"/>
  <c r="J47" i="64"/>
  <c r="J46" i="64"/>
  <c r="I45" i="64"/>
  <c r="K45" i="64" s="1"/>
  <c r="K44" i="64"/>
  <c r="J44" i="64"/>
  <c r="I43" i="64"/>
  <c r="J43" i="64" s="1"/>
  <c r="K42" i="64"/>
  <c r="J42" i="64"/>
  <c r="I41" i="64"/>
  <c r="J41" i="64" s="1"/>
  <c r="K40" i="64"/>
  <c r="J40" i="64"/>
  <c r="I39" i="64"/>
  <c r="J39" i="64" s="1"/>
  <c r="K38" i="64"/>
  <c r="J38" i="64"/>
  <c r="I37" i="64"/>
  <c r="K37" i="64" s="1"/>
  <c r="K36" i="64"/>
  <c r="J36" i="64"/>
  <c r="I35" i="64"/>
  <c r="K35" i="64" s="1"/>
  <c r="K34" i="64"/>
  <c r="J34" i="64"/>
  <c r="I33" i="64"/>
  <c r="K33" i="64" s="1"/>
  <c r="K32" i="64"/>
  <c r="J32" i="64"/>
  <c r="K31" i="64"/>
  <c r="J31" i="64"/>
  <c r="K30" i="64"/>
  <c r="J30" i="64"/>
  <c r="I29" i="64"/>
  <c r="J29" i="64" s="1"/>
  <c r="K28" i="64"/>
  <c r="J28" i="64"/>
  <c r="I27" i="64"/>
  <c r="J27" i="64" s="1"/>
  <c r="K26" i="64"/>
  <c r="J26" i="64"/>
  <c r="J25" i="64"/>
  <c r="F25" i="64"/>
  <c r="J24" i="64"/>
  <c r="G24" i="64"/>
  <c r="F24" i="64"/>
  <c r="I23" i="64"/>
  <c r="H23" i="64"/>
  <c r="J23" i="64" s="1"/>
  <c r="G23" i="64"/>
  <c r="F23" i="64"/>
  <c r="I22" i="64"/>
  <c r="H22" i="64"/>
  <c r="J22" i="64" s="1"/>
  <c r="G22" i="64"/>
  <c r="F22" i="64"/>
  <c r="I21" i="64"/>
  <c r="K21" i="64" s="1"/>
  <c r="H21" i="64"/>
  <c r="G21" i="64"/>
  <c r="F21" i="64"/>
  <c r="I20" i="64"/>
  <c r="H20" i="64"/>
  <c r="J20" i="64" s="1"/>
  <c r="G20" i="64"/>
  <c r="F20" i="64"/>
  <c r="I19" i="64"/>
  <c r="H19" i="64"/>
  <c r="J19" i="64" s="1"/>
  <c r="G19" i="64"/>
  <c r="F19" i="64"/>
  <c r="I18" i="64"/>
  <c r="K18" i="64" s="1"/>
  <c r="H18" i="64"/>
  <c r="G18" i="64"/>
  <c r="F18" i="64"/>
  <c r="Q81" i="59"/>
  <c r="P81" i="59"/>
  <c r="O81" i="59"/>
  <c r="N81" i="59"/>
  <c r="M81" i="59"/>
  <c r="L81" i="59"/>
  <c r="J81" i="59"/>
  <c r="Q80" i="59"/>
  <c r="P80" i="59"/>
  <c r="O80" i="59"/>
  <c r="N80" i="59"/>
  <c r="M80" i="59"/>
  <c r="L80" i="59"/>
  <c r="J80" i="59"/>
  <c r="Q79" i="59"/>
  <c r="P79" i="59"/>
  <c r="O79" i="59"/>
  <c r="N79" i="59"/>
  <c r="M79" i="59"/>
  <c r="L79" i="59"/>
  <c r="J79" i="59"/>
  <c r="K78" i="59"/>
  <c r="K77" i="59"/>
  <c r="K76" i="59"/>
  <c r="K75" i="59"/>
  <c r="K74" i="59"/>
  <c r="K73" i="59"/>
  <c r="K72" i="59"/>
  <c r="K71" i="59"/>
  <c r="K70" i="59"/>
  <c r="K69" i="59"/>
  <c r="K68" i="59"/>
  <c r="K67" i="59"/>
  <c r="K66" i="59"/>
  <c r="K65" i="59"/>
  <c r="K64" i="59"/>
  <c r="K63" i="59"/>
  <c r="K62" i="59"/>
  <c r="K61" i="59"/>
  <c r="K60" i="59"/>
  <c r="K59" i="59"/>
  <c r="K58" i="59"/>
  <c r="K57" i="59"/>
  <c r="K56" i="59"/>
  <c r="K55" i="59"/>
  <c r="K54" i="59"/>
  <c r="K53" i="59"/>
  <c r="K52" i="59"/>
  <c r="K51" i="59"/>
  <c r="K50" i="59"/>
  <c r="K49" i="59"/>
  <c r="K48" i="59"/>
  <c r="K47" i="59"/>
  <c r="K46" i="59"/>
  <c r="K45" i="59"/>
  <c r="K44" i="59"/>
  <c r="K43" i="59"/>
  <c r="K42" i="59"/>
  <c r="K41" i="59"/>
  <c r="K40" i="59"/>
  <c r="K39" i="59"/>
  <c r="K38" i="59"/>
  <c r="K37" i="59"/>
  <c r="K36" i="59"/>
  <c r="K35" i="59"/>
  <c r="K34" i="59"/>
  <c r="K33" i="59"/>
  <c r="K32" i="59"/>
  <c r="K31" i="59"/>
  <c r="K30" i="59"/>
  <c r="K29" i="59"/>
  <c r="K28" i="59"/>
  <c r="K27" i="59"/>
  <c r="K26" i="59"/>
  <c r="K25" i="59"/>
  <c r="K24" i="59"/>
  <c r="K23" i="59"/>
  <c r="K22" i="59"/>
  <c r="K21" i="59"/>
  <c r="K20" i="59"/>
  <c r="K19" i="59"/>
  <c r="K18" i="59"/>
  <c r="K17" i="59"/>
  <c r="K16" i="59"/>
  <c r="K15" i="59"/>
  <c r="K14" i="59"/>
  <c r="K13" i="59"/>
  <c r="K12" i="59"/>
  <c r="K11" i="59"/>
  <c r="K10" i="59"/>
  <c r="K9" i="59"/>
  <c r="K81" i="59" s="1"/>
  <c r="K8" i="59"/>
  <c r="K80" i="59" s="1"/>
  <c r="K7" i="59"/>
  <c r="K79" i="59" s="1"/>
  <c r="P23" i="17"/>
  <c r="P24" i="17"/>
  <c r="P26" i="17"/>
  <c r="P27" i="17"/>
  <c r="P28" i="17"/>
  <c r="Q28" i="17" s="1"/>
  <c r="P18" i="17"/>
  <c r="P19" i="17"/>
  <c r="M29" i="17"/>
  <c r="M30" i="17"/>
  <c r="M31" i="17"/>
  <c r="M32" i="17"/>
  <c r="P19" i="11"/>
  <c r="Q19" i="11"/>
  <c r="R19" i="11"/>
  <c r="S18" i="11"/>
  <c r="R18" i="11"/>
  <c r="Q18" i="11"/>
  <c r="P18" i="11"/>
  <c r="O18" i="11"/>
  <c r="N18" i="11"/>
  <c r="M18" i="11"/>
  <c r="L18" i="11"/>
  <c r="K18" i="11"/>
  <c r="S17" i="11"/>
  <c r="R17" i="11"/>
  <c r="Q17" i="11"/>
  <c r="P17" i="11"/>
  <c r="K17" i="11"/>
  <c r="K19" i="11" s="1"/>
  <c r="R16" i="11"/>
  <c r="Q16" i="11"/>
  <c r="P16" i="11"/>
  <c r="S15" i="11"/>
  <c r="R15" i="11"/>
  <c r="Q15" i="11"/>
  <c r="P15" i="11"/>
  <c r="O15" i="11"/>
  <c r="N15" i="11"/>
  <c r="M15" i="11"/>
  <c r="L15" i="11"/>
  <c r="K15" i="11"/>
  <c r="K13" i="11"/>
  <c r="K12" i="11"/>
  <c r="K16" i="11" s="1"/>
  <c r="S9" i="11"/>
  <c r="O9" i="11"/>
  <c r="O17" i="11" s="1"/>
  <c r="N9" i="11"/>
  <c r="N17" i="11" s="1"/>
  <c r="M9" i="11"/>
  <c r="M17" i="11" s="1"/>
  <c r="L9" i="11"/>
  <c r="L17" i="11" s="1"/>
  <c r="S8" i="11"/>
  <c r="S16" i="11" s="1"/>
  <c r="S19" i="11" s="1"/>
  <c r="O8" i="11"/>
  <c r="O16" i="11" s="1"/>
  <c r="O19" i="11" s="1"/>
  <c r="N8" i="11"/>
  <c r="N16" i="11" s="1"/>
  <c r="N19" i="11" s="1"/>
  <c r="M8" i="11"/>
  <c r="M16" i="11" s="1"/>
  <c r="M19" i="11" s="1"/>
  <c r="L8" i="11"/>
  <c r="L16" i="11" s="1"/>
  <c r="L19" i="11" s="1"/>
  <c r="K39" i="64" l="1"/>
  <c r="K22" i="64"/>
  <c r="K41" i="64"/>
  <c r="K20" i="64"/>
  <c r="K29" i="64"/>
  <c r="K43" i="64"/>
  <c r="K19" i="64"/>
  <c r="J55" i="64"/>
  <c r="K49" i="64"/>
  <c r="K23" i="64"/>
  <c r="J18" i="64"/>
  <c r="J21" i="64"/>
  <c r="K51" i="64"/>
  <c r="J35" i="64"/>
  <c r="J45" i="64"/>
  <c r="J33" i="64"/>
  <c r="J37" i="64"/>
  <c r="K27" i="64"/>
  <c r="L12" i="14" l="1"/>
  <c r="L23" i="13" l="1"/>
  <c r="M23" i="13"/>
  <c r="N23" i="13"/>
  <c r="O23" i="13"/>
  <c r="P23" i="13"/>
  <c r="Q23" i="13"/>
  <c r="R23" i="13"/>
  <c r="S23" i="13"/>
  <c r="K23" i="13"/>
  <c r="K20" i="13"/>
  <c r="L20" i="13"/>
  <c r="M20" i="13"/>
  <c r="N20" i="13"/>
  <c r="O20" i="13"/>
  <c r="P20" i="13"/>
  <c r="Q20" i="13"/>
  <c r="R20" i="13"/>
  <c r="S20" i="13"/>
  <c r="K21" i="13"/>
  <c r="L21" i="13"/>
  <c r="M21" i="13"/>
  <c r="N21" i="13"/>
  <c r="O21" i="13"/>
  <c r="P21" i="13"/>
  <c r="Q21" i="13"/>
  <c r="R21" i="13"/>
  <c r="S21" i="13"/>
  <c r="K22" i="13"/>
  <c r="L22" i="13"/>
  <c r="M22" i="13"/>
  <c r="N22" i="13"/>
  <c r="O22" i="13"/>
  <c r="P22" i="13"/>
  <c r="Q22" i="13"/>
  <c r="R22" i="13"/>
  <c r="S22" i="13"/>
  <c r="S19" i="13"/>
  <c r="R19" i="13"/>
  <c r="Q19" i="13"/>
  <c r="P19" i="13"/>
  <c r="O19" i="13"/>
  <c r="N19" i="13"/>
  <c r="M19" i="13"/>
  <c r="L19" i="13"/>
  <c r="K19" i="13"/>
  <c r="T13" i="10" l="1"/>
  <c r="M17" i="10"/>
  <c r="P19" i="10"/>
  <c r="Q19" i="10"/>
  <c r="K68" i="6"/>
  <c r="H68" i="6"/>
  <c r="N68" i="6" s="1"/>
  <c r="F68" i="6"/>
  <c r="M67" i="6"/>
  <c r="J67" i="6"/>
  <c r="G67" i="6"/>
  <c r="E67" i="6"/>
  <c r="M66" i="6"/>
  <c r="J66" i="6"/>
  <c r="G66" i="6"/>
  <c r="E66" i="6"/>
  <c r="N65" i="6"/>
  <c r="M65" i="6"/>
  <c r="J65" i="6"/>
  <c r="G65" i="6"/>
  <c r="E65" i="6"/>
  <c r="N64" i="6"/>
  <c r="M64" i="6"/>
  <c r="J64" i="6"/>
  <c r="G64" i="6"/>
  <c r="E64" i="6"/>
  <c r="N63" i="6"/>
  <c r="M63" i="6"/>
  <c r="M68" i="6" s="1"/>
  <c r="J63" i="6"/>
  <c r="G63" i="6"/>
  <c r="E63" i="6"/>
  <c r="N62" i="6"/>
  <c r="M62" i="6"/>
  <c r="J62" i="6"/>
  <c r="G62" i="6"/>
  <c r="E62" i="6"/>
  <c r="K60" i="6"/>
  <c r="K42" i="6" s="1"/>
  <c r="H60" i="6"/>
  <c r="F60" i="6"/>
  <c r="F42" i="6" s="1"/>
  <c r="M59" i="6"/>
  <c r="J59" i="6"/>
  <c r="G59" i="6"/>
  <c r="E59" i="6"/>
  <c r="N58" i="6"/>
  <c r="M58" i="6"/>
  <c r="J58" i="6"/>
  <c r="G58" i="6"/>
  <c r="E58" i="6"/>
  <c r="N57" i="6"/>
  <c r="M57" i="6"/>
  <c r="J57" i="6"/>
  <c r="G57" i="6"/>
  <c r="E57" i="6"/>
  <c r="N56" i="6"/>
  <c r="M56" i="6"/>
  <c r="J56" i="6"/>
  <c r="G56" i="6"/>
  <c r="E56" i="6"/>
  <c r="M55" i="6"/>
  <c r="J55" i="6"/>
  <c r="G55" i="6"/>
  <c r="E55" i="6"/>
  <c r="N54" i="6"/>
  <c r="M54" i="6"/>
  <c r="J54" i="6"/>
  <c r="G54" i="6"/>
  <c r="E54" i="6"/>
  <c r="N53" i="6"/>
  <c r="M53" i="6"/>
  <c r="J53" i="6"/>
  <c r="G53" i="6"/>
  <c r="E53" i="6"/>
  <c r="N52" i="6"/>
  <c r="M52" i="6"/>
  <c r="J52" i="6"/>
  <c r="G52" i="6"/>
  <c r="E52" i="6"/>
  <c r="N51" i="6"/>
  <c r="M51" i="6"/>
  <c r="J51" i="6"/>
  <c r="G51" i="6"/>
  <c r="E51" i="6"/>
  <c r="N50" i="6"/>
  <c r="M50" i="6"/>
  <c r="J50" i="6"/>
  <c r="G50" i="6"/>
  <c r="E50" i="6"/>
  <c r="N49" i="6"/>
  <c r="M49" i="6"/>
  <c r="J49" i="6"/>
  <c r="G49" i="6"/>
  <c r="E49" i="6"/>
  <c r="E48" i="6"/>
  <c r="N47" i="6"/>
  <c r="M47" i="6"/>
  <c r="J47" i="6"/>
  <c r="G47" i="6"/>
  <c r="E47" i="6"/>
  <c r="N46" i="6"/>
  <c r="M46" i="6"/>
  <c r="J46" i="6"/>
  <c r="G46" i="6"/>
  <c r="E46" i="6"/>
  <c r="N45" i="6"/>
  <c r="M45" i="6"/>
  <c r="J45" i="6"/>
  <c r="G45" i="6"/>
  <c r="E45" i="6"/>
  <c r="M44" i="6"/>
  <c r="J44" i="6"/>
  <c r="J60" i="6" s="1"/>
  <c r="G44" i="6"/>
  <c r="E44" i="6"/>
  <c r="E60" i="6" s="1"/>
  <c r="N41" i="6"/>
  <c r="M41" i="6"/>
  <c r="J41" i="6"/>
  <c r="G41" i="6"/>
  <c r="E41" i="6"/>
  <c r="M40" i="6"/>
  <c r="J40" i="6"/>
  <c r="N39" i="6"/>
  <c r="M39" i="6"/>
  <c r="J39" i="6"/>
  <c r="G39" i="6"/>
  <c r="G36" i="6" s="1"/>
  <c r="E39" i="6"/>
  <c r="N38" i="6"/>
  <c r="M38" i="6"/>
  <c r="J38" i="6"/>
  <c r="G38" i="6"/>
  <c r="E38" i="6"/>
  <c r="K36" i="6"/>
  <c r="K70" i="6" s="1"/>
  <c r="H36" i="6"/>
  <c r="F36" i="6"/>
  <c r="E36" i="6"/>
  <c r="E68" i="6" l="1"/>
  <c r="E42" i="6" s="1"/>
  <c r="G60" i="6"/>
  <c r="M60" i="6"/>
  <c r="J68" i="6"/>
  <c r="N36" i="6"/>
  <c r="G68" i="6"/>
  <c r="J36" i="6"/>
  <c r="M36" i="6"/>
  <c r="M42" i="6"/>
  <c r="J42" i="6"/>
  <c r="J70" i="6" s="1"/>
  <c r="L64" i="6"/>
  <c r="L41" i="6"/>
  <c r="L49" i="6"/>
  <c r="L54" i="6"/>
  <c r="L38" i="6"/>
  <c r="L59" i="6"/>
  <c r="L39" i="6"/>
  <c r="L66" i="6"/>
  <c r="L53" i="6"/>
  <c r="L58" i="6"/>
  <c r="L51" i="6"/>
  <c r="L45" i="6"/>
  <c r="L56" i="6"/>
  <c r="L67" i="6"/>
  <c r="L62" i="6"/>
  <c r="L65" i="6"/>
  <c r="L52" i="6"/>
  <c r="L46" i="6"/>
  <c r="L63" i="6"/>
  <c r="L44" i="6"/>
  <c r="L57" i="6"/>
  <c r="L50" i="6"/>
  <c r="L55" i="6"/>
  <c r="L47" i="6"/>
  <c r="M70" i="6"/>
  <c r="N60" i="6"/>
  <c r="H42" i="6"/>
  <c r="H70" i="6" s="1"/>
  <c r="G42" i="6" l="1"/>
  <c r="I66" i="6"/>
  <c r="I62" i="6"/>
  <c r="I49" i="6"/>
  <c r="I67" i="6"/>
  <c r="I54" i="6"/>
  <c r="I63" i="6"/>
  <c r="I53" i="6"/>
  <c r="I47" i="6"/>
  <c r="I56" i="6"/>
  <c r="I64" i="6"/>
  <c r="I41" i="6"/>
  <c r="I58" i="6"/>
  <c r="I51" i="6"/>
  <c r="I45" i="6"/>
  <c r="I57" i="6"/>
  <c r="I50" i="6"/>
  <c r="I39" i="6"/>
  <c r="I38" i="6"/>
  <c r="I65" i="6"/>
  <c r="I59" i="6"/>
  <c r="I52" i="6"/>
  <c r="I46" i="6"/>
  <c r="I44" i="6"/>
  <c r="I55" i="6"/>
  <c r="N42" i="6"/>
  <c r="L36" i="6"/>
  <c r="L68" i="6"/>
  <c r="N70" i="6"/>
  <c r="L60" i="6"/>
  <c r="L42" i="6" s="1"/>
  <c r="I36" i="6" l="1"/>
  <c r="I68" i="6"/>
  <c r="I60" i="6"/>
  <c r="I42" i="6" s="1"/>
  <c r="K21" i="65" l="1"/>
  <c r="J21" i="65"/>
  <c r="K19" i="65"/>
  <c r="J19" i="65"/>
  <c r="K18" i="65"/>
  <c r="J18" i="65"/>
  <c r="U18" i="60"/>
  <c r="N18" i="60"/>
  <c r="O18" i="60"/>
  <c r="P18" i="60"/>
  <c r="M18" i="60"/>
  <c r="U17" i="60"/>
  <c r="N17" i="60"/>
  <c r="O17" i="60"/>
  <c r="P17" i="60"/>
  <c r="M17" i="60"/>
  <c r="U16" i="60"/>
  <c r="P16" i="60"/>
  <c r="O16" i="60"/>
  <c r="N16" i="60"/>
  <c r="M16" i="60"/>
  <c r="K8" i="60"/>
  <c r="K9" i="60"/>
  <c r="K10" i="60"/>
  <c r="K11" i="60"/>
  <c r="K12" i="60"/>
  <c r="K13" i="60"/>
  <c r="K14" i="60"/>
  <c r="K15" i="60"/>
  <c r="K7" i="60"/>
  <c r="L15" i="12"/>
  <c r="M15" i="12"/>
  <c r="N15" i="12"/>
  <c r="O15" i="12"/>
  <c r="P15" i="12"/>
  <c r="Q15" i="12"/>
  <c r="R15" i="12"/>
  <c r="S15" i="12"/>
  <c r="K15" i="12"/>
  <c r="K44" i="5"/>
  <c r="K40" i="5" s="1"/>
  <c r="H44" i="5"/>
  <c r="H40" i="5" s="1"/>
  <c r="M43" i="5"/>
  <c r="J43" i="5"/>
  <c r="M42" i="5"/>
  <c r="M44" i="5" s="1"/>
  <c r="M40" i="5" s="1"/>
  <c r="J42" i="5"/>
  <c r="J44" i="5" s="1"/>
  <c r="J40" i="5" s="1"/>
  <c r="K39" i="5"/>
  <c r="H39" i="5"/>
  <c r="K38" i="5"/>
  <c r="H38" i="5"/>
  <c r="M38" i="5" s="1"/>
  <c r="K36" i="5"/>
  <c r="H36" i="5"/>
  <c r="E43" i="5"/>
  <c r="G43" i="5"/>
  <c r="E42" i="5"/>
  <c r="E44" i="5" s="1"/>
  <c r="E40" i="5" s="1"/>
  <c r="E39" i="5"/>
  <c r="E38" i="5"/>
  <c r="E36" i="5" s="1"/>
  <c r="G42" i="5"/>
  <c r="G39" i="5"/>
  <c r="G38" i="5"/>
  <c r="G36" i="5"/>
  <c r="K18" i="60" l="1"/>
  <c r="K17" i="60"/>
  <c r="K16" i="60"/>
  <c r="M36" i="5"/>
  <c r="J39" i="5"/>
  <c r="M39" i="5"/>
  <c r="J38" i="5"/>
  <c r="J36" i="5" s="1"/>
  <c r="G44" i="5"/>
  <c r="G40" i="5" s="1"/>
  <c r="H46" i="7" l="1"/>
  <c r="H39" i="7" s="1"/>
  <c r="K46" i="7"/>
  <c r="K39" i="7" s="1"/>
  <c r="H36" i="7"/>
  <c r="H51" i="7" s="1"/>
  <c r="K36" i="7"/>
  <c r="F36" i="7"/>
  <c r="M42" i="7"/>
  <c r="M43" i="7"/>
  <c r="M44" i="7"/>
  <c r="M45" i="7"/>
  <c r="N42" i="7"/>
  <c r="N43" i="7"/>
  <c r="J42" i="7"/>
  <c r="J43" i="7"/>
  <c r="J44" i="7"/>
  <c r="J45" i="7"/>
  <c r="L16" i="10"/>
  <c r="M16" i="10"/>
  <c r="M19" i="10" s="1"/>
  <c r="N16" i="10"/>
  <c r="O16" i="10"/>
  <c r="R16" i="10"/>
  <c r="S16" i="10"/>
  <c r="I35" i="37"/>
  <c r="H23" i="36"/>
  <c r="L123" i="38"/>
  <c r="L119" i="38"/>
  <c r="K51" i="7" l="1"/>
  <c r="F46" i="7" l="1"/>
  <c r="F39" i="7" s="1"/>
  <c r="F51" i="7" s="1"/>
  <c r="G45" i="7"/>
  <c r="G44" i="7"/>
  <c r="G43" i="7"/>
  <c r="G42" i="7"/>
  <c r="G41" i="7"/>
  <c r="G46" i="7" s="1"/>
  <c r="G39" i="7" s="1"/>
  <c r="G38" i="7"/>
  <c r="G36" i="7" s="1"/>
  <c r="G51" i="7" s="1"/>
  <c r="E36" i="7"/>
  <c r="E45" i="7"/>
  <c r="E44" i="7"/>
  <c r="E46" i="7" s="1"/>
  <c r="E39" i="7" s="1"/>
  <c r="E43" i="7"/>
  <c r="E42" i="7"/>
  <c r="E41" i="7"/>
  <c r="E38" i="7"/>
  <c r="O70" i="15" l="1"/>
  <c r="O67" i="15"/>
  <c r="O56" i="15"/>
  <c r="O41" i="15"/>
  <c r="O33" i="15"/>
  <c r="L33" i="15"/>
  <c r="P62" i="15" l="1"/>
  <c r="R62" i="15"/>
  <c r="I62" i="15"/>
  <c r="Q62" i="15" s="1"/>
  <c r="H73" i="15"/>
  <c r="O69" i="15"/>
  <c r="P69" i="15" s="1"/>
  <c r="L69" i="15"/>
  <c r="O66" i="15"/>
  <c r="P66" i="15" s="1"/>
  <c r="L66" i="15"/>
  <c r="O53" i="15"/>
  <c r="P53" i="15" s="1"/>
  <c r="L53" i="15"/>
  <c r="I53" i="15"/>
  <c r="O44" i="15"/>
  <c r="P44" i="15" s="1"/>
  <c r="L44" i="15"/>
  <c r="O32" i="15"/>
  <c r="P32" i="15" s="1"/>
  <c r="L32" i="15"/>
  <c r="J192" i="62"/>
  <c r="I192" i="62"/>
  <c r="J191" i="62"/>
  <c r="I191" i="62"/>
  <c r="J190" i="62"/>
  <c r="I190" i="62"/>
  <c r="J189" i="62"/>
  <c r="I189" i="62"/>
  <c r="J188" i="62"/>
  <c r="I188" i="62"/>
  <c r="J185" i="62"/>
  <c r="J184" i="62"/>
  <c r="J183" i="62"/>
  <c r="J180" i="62"/>
  <c r="I180" i="62"/>
  <c r="J179" i="62"/>
  <c r="I179" i="62"/>
  <c r="J178" i="62"/>
  <c r="I178" i="62"/>
  <c r="J177" i="62"/>
  <c r="I177" i="62"/>
  <c r="J176" i="62"/>
  <c r="I176" i="62"/>
  <c r="J175" i="62"/>
  <c r="I175" i="62"/>
  <c r="J172" i="62"/>
  <c r="J171" i="62"/>
  <c r="J170" i="62"/>
  <c r="J169" i="62"/>
  <c r="J168" i="62"/>
  <c r="J167" i="62"/>
  <c r="J166" i="62"/>
  <c r="J163" i="62"/>
  <c r="I163" i="62"/>
  <c r="J162" i="62"/>
  <c r="I162" i="62"/>
  <c r="J161" i="62"/>
  <c r="I161" i="62"/>
  <c r="J160" i="62"/>
  <c r="I160" i="62"/>
  <c r="J159" i="62"/>
  <c r="I159" i="62"/>
  <c r="J158" i="62"/>
  <c r="I158" i="62"/>
  <c r="J157" i="62"/>
  <c r="I157" i="62"/>
  <c r="J156" i="62"/>
  <c r="I156" i="62"/>
  <c r="J155" i="62"/>
  <c r="I155" i="62"/>
  <c r="J154" i="62"/>
  <c r="I154" i="62"/>
  <c r="J151" i="62"/>
  <c r="J150" i="62"/>
  <c r="J149" i="62"/>
  <c r="J148" i="62"/>
  <c r="J147" i="62"/>
  <c r="J146" i="62"/>
  <c r="J145" i="62"/>
  <c r="J142" i="62"/>
  <c r="I142" i="62"/>
  <c r="J141" i="62"/>
  <c r="I141" i="62"/>
  <c r="J140" i="62"/>
  <c r="I140" i="62"/>
  <c r="J139" i="62"/>
  <c r="I139" i="62"/>
  <c r="J138" i="62"/>
  <c r="I138" i="62"/>
  <c r="J137" i="62"/>
  <c r="I137" i="62"/>
  <c r="J136" i="62"/>
  <c r="I136" i="62"/>
  <c r="J135" i="62"/>
  <c r="I135" i="62"/>
  <c r="J134" i="62"/>
  <c r="I134" i="62"/>
  <c r="J133" i="62"/>
  <c r="I133" i="62"/>
  <c r="J132" i="62"/>
  <c r="I132" i="62"/>
  <c r="J131" i="62"/>
  <c r="I131" i="62"/>
  <c r="J130" i="62"/>
  <c r="I130" i="62"/>
  <c r="J129" i="62"/>
  <c r="I129" i="62"/>
  <c r="J128" i="62"/>
  <c r="I128" i="62"/>
  <c r="J127" i="62"/>
  <c r="I127" i="62"/>
  <c r="J126" i="62"/>
  <c r="I126" i="62"/>
  <c r="J125" i="62"/>
  <c r="I125" i="62"/>
  <c r="J124" i="62"/>
  <c r="I124" i="62"/>
  <c r="J123" i="62"/>
  <c r="I123" i="62"/>
  <c r="H122" i="62"/>
  <c r="H121" i="62"/>
  <c r="G121" i="62"/>
  <c r="F121" i="62"/>
  <c r="I117" i="62"/>
  <c r="I116" i="62"/>
  <c r="I115" i="62"/>
  <c r="I114" i="62"/>
  <c r="I113" i="62"/>
  <c r="I112" i="62"/>
  <c r="I111" i="62"/>
  <c r="I110" i="62"/>
  <c r="I109" i="62"/>
  <c r="J106" i="62"/>
  <c r="I106" i="62"/>
  <c r="J105" i="62"/>
  <c r="I105" i="62"/>
  <c r="J104" i="62"/>
  <c r="I104" i="62"/>
  <c r="J103" i="62"/>
  <c r="I103" i="62"/>
  <c r="J102" i="62"/>
  <c r="I102" i="62"/>
  <c r="J101" i="62"/>
  <c r="I101" i="62"/>
  <c r="J100" i="62"/>
  <c r="I100" i="62"/>
  <c r="J99" i="62"/>
  <c r="I99" i="62"/>
  <c r="J98" i="62"/>
  <c r="I98" i="62"/>
  <c r="J97" i="62"/>
  <c r="I97" i="62"/>
  <c r="J96" i="62"/>
  <c r="I96" i="62"/>
  <c r="J95" i="62"/>
  <c r="I95" i="62"/>
  <c r="J94" i="62"/>
  <c r="I94" i="62"/>
  <c r="J93" i="62"/>
  <c r="I93" i="62"/>
  <c r="J92" i="62"/>
  <c r="I92" i="62"/>
  <c r="J91" i="62"/>
  <c r="I91" i="62"/>
  <c r="J90" i="62"/>
  <c r="I90" i="62"/>
  <c r="J89" i="62"/>
  <c r="I89" i="62"/>
  <c r="J88" i="62"/>
  <c r="I88" i="62"/>
  <c r="J87" i="62"/>
  <c r="I87" i="62"/>
  <c r="J86" i="62"/>
  <c r="I86" i="62"/>
  <c r="J85" i="62"/>
  <c r="I85" i="62"/>
  <c r="J84" i="62"/>
  <c r="I84" i="62"/>
  <c r="J83" i="62"/>
  <c r="I83" i="62"/>
  <c r="J82" i="62"/>
  <c r="I82" i="62"/>
  <c r="J81" i="62"/>
  <c r="I81" i="62"/>
  <c r="J80" i="62"/>
  <c r="I80" i="62"/>
  <c r="J79" i="62"/>
  <c r="I79" i="62"/>
  <c r="J78" i="62"/>
  <c r="I78" i="62"/>
  <c r="J77" i="62"/>
  <c r="I77" i="62"/>
  <c r="J76" i="62"/>
  <c r="I76" i="62"/>
  <c r="J75" i="62"/>
  <c r="I75" i="62"/>
  <c r="J74" i="62"/>
  <c r="I74" i="62"/>
  <c r="J73" i="62"/>
  <c r="I73" i="62"/>
  <c r="J72" i="62"/>
  <c r="I72" i="62"/>
  <c r="J71" i="62"/>
  <c r="I71" i="62"/>
  <c r="J70" i="62"/>
  <c r="I70" i="62"/>
  <c r="J69" i="62"/>
  <c r="I69" i="62"/>
  <c r="J68" i="62"/>
  <c r="I68" i="62"/>
  <c r="J67" i="62"/>
  <c r="I67" i="62"/>
  <c r="J66" i="62"/>
  <c r="I66" i="62"/>
  <c r="J65" i="62"/>
  <c r="I65" i="62"/>
  <c r="J64" i="62"/>
  <c r="I64" i="62"/>
  <c r="J63" i="62"/>
  <c r="I63" i="62"/>
  <c r="J62" i="62"/>
  <c r="I62" i="62"/>
  <c r="J61" i="62"/>
  <c r="I61" i="62"/>
  <c r="J60" i="62"/>
  <c r="I60" i="62"/>
  <c r="J59" i="62"/>
  <c r="I59" i="62"/>
  <c r="J58" i="62"/>
  <c r="I58" i="62"/>
  <c r="J57" i="62"/>
  <c r="I57" i="62"/>
  <c r="J56" i="62"/>
  <c r="I56" i="62"/>
  <c r="J55" i="62"/>
  <c r="I55" i="62"/>
  <c r="J54" i="62"/>
  <c r="I54" i="62"/>
  <c r="J53" i="62"/>
  <c r="I53" i="62"/>
  <c r="J52" i="62"/>
  <c r="I52" i="62"/>
  <c r="J51" i="62"/>
  <c r="I51" i="62"/>
  <c r="J50" i="62"/>
  <c r="I50" i="62"/>
  <c r="J49" i="62"/>
  <c r="I49" i="62"/>
  <c r="J48" i="62"/>
  <c r="I48" i="62"/>
  <c r="J47" i="62"/>
  <c r="I47" i="62"/>
  <c r="J46" i="62"/>
  <c r="I46" i="62"/>
  <c r="J45" i="62"/>
  <c r="I45" i="62"/>
  <c r="J44" i="62"/>
  <c r="I44" i="62"/>
  <c r="J43" i="62"/>
  <c r="I43" i="62"/>
  <c r="J42" i="62"/>
  <c r="I42" i="62"/>
  <c r="J41" i="62"/>
  <c r="I41" i="62"/>
  <c r="J40" i="62"/>
  <c r="I40" i="62"/>
  <c r="J39" i="62"/>
  <c r="I39" i="62"/>
  <c r="J38" i="62"/>
  <c r="I38" i="62"/>
  <c r="J37" i="62"/>
  <c r="I37" i="62"/>
  <c r="J36" i="62"/>
  <c r="I36" i="62"/>
  <c r="J35" i="62"/>
  <c r="I35" i="62"/>
  <c r="J34" i="62"/>
  <c r="I34" i="62"/>
  <c r="J33" i="62"/>
  <c r="I33" i="62"/>
  <c r="J32" i="62"/>
  <c r="I32" i="62"/>
  <c r="J31" i="62"/>
  <c r="I31" i="62"/>
  <c r="J28" i="62"/>
  <c r="I28" i="62"/>
  <c r="J27" i="62"/>
  <c r="I27" i="62"/>
  <c r="J26" i="62"/>
  <c r="I26" i="62"/>
  <c r="J25" i="62"/>
  <c r="I25" i="62"/>
  <c r="J24" i="62"/>
  <c r="I24" i="62"/>
  <c r="J23" i="62"/>
  <c r="I23" i="62"/>
  <c r="J22" i="62"/>
  <c r="I22" i="62"/>
  <c r="J21" i="62"/>
  <c r="I21" i="62"/>
  <c r="J20" i="62"/>
  <c r="I20" i="62"/>
  <c r="J19" i="62"/>
  <c r="I19" i="62"/>
  <c r="J18" i="62"/>
  <c r="I18" i="62"/>
  <c r="J17" i="62"/>
  <c r="I17" i="62"/>
  <c r="J16" i="62"/>
  <c r="I16" i="62"/>
  <c r="J13" i="62"/>
  <c r="I13" i="62"/>
  <c r="J12" i="62"/>
  <c r="I12" i="62"/>
  <c r="J11" i="62"/>
  <c r="I11" i="62"/>
  <c r="J10" i="62"/>
  <c r="I10" i="62"/>
  <c r="J9" i="62"/>
  <c r="I9" i="62"/>
  <c r="L70" i="39"/>
  <c r="L68" i="39" s="1"/>
  <c r="L67" i="39"/>
  <c r="L64" i="39" s="1"/>
  <c r="L63" i="39" s="1"/>
  <c r="L66" i="39"/>
  <c r="E63" i="39"/>
  <c r="E64" i="39"/>
  <c r="E67" i="39"/>
  <c r="E66" i="39"/>
  <c r="E68" i="39"/>
  <c r="E70" i="39"/>
  <c r="E140" i="38"/>
  <c r="E139" i="38"/>
  <c r="E137" i="38" s="1"/>
  <c r="E136" i="38"/>
  <c r="E135" i="38"/>
  <c r="E131" i="38" s="1"/>
  <c r="E130" i="38" s="1"/>
  <c r="E134" i="38"/>
  <c r="E133" i="38"/>
  <c r="K131" i="38"/>
  <c r="K130" i="38"/>
  <c r="L134" i="38" s="1"/>
  <c r="K129" i="38"/>
  <c r="N128" i="38"/>
  <c r="M128" i="38"/>
  <c r="L128" i="38"/>
  <c r="J128" i="38"/>
  <c r="I128" i="38"/>
  <c r="G128" i="38"/>
  <c r="N127" i="38"/>
  <c r="L127" i="38"/>
  <c r="H127" i="38"/>
  <c r="M127" i="38" s="1"/>
  <c r="G127" i="38"/>
  <c r="M126" i="38"/>
  <c r="L126" i="38"/>
  <c r="I126" i="38"/>
  <c r="H126" i="38"/>
  <c r="G126" i="38"/>
  <c r="M125" i="38"/>
  <c r="L125" i="38"/>
  <c r="L129" i="38" s="1"/>
  <c r="H125" i="38"/>
  <c r="I125" i="38" s="1"/>
  <c r="G125" i="38"/>
  <c r="L124" i="38"/>
  <c r="H124" i="38"/>
  <c r="I124" i="38" s="1"/>
  <c r="G124" i="38"/>
  <c r="N123" i="38"/>
  <c r="M123" i="38"/>
  <c r="I123" i="38"/>
  <c r="H123" i="38"/>
  <c r="G123" i="38"/>
  <c r="L122" i="38"/>
  <c r="H122" i="38"/>
  <c r="M122" i="38" s="1"/>
  <c r="G122" i="38"/>
  <c r="M121" i="38"/>
  <c r="L121" i="38"/>
  <c r="J121" i="38"/>
  <c r="J129" i="38" s="1"/>
  <c r="I121" i="38"/>
  <c r="G121" i="38"/>
  <c r="G129" i="38" s="1"/>
  <c r="K119" i="38"/>
  <c r="N118" i="38"/>
  <c r="M118" i="38"/>
  <c r="L118" i="38"/>
  <c r="I118" i="38"/>
  <c r="H118" i="38"/>
  <c r="G118" i="38"/>
  <c r="L117" i="38"/>
  <c r="J117" i="38"/>
  <c r="H117" i="38"/>
  <c r="I117" i="38" s="1"/>
  <c r="G117" i="38"/>
  <c r="L116" i="38"/>
  <c r="H116" i="38"/>
  <c r="I116" i="38" s="1"/>
  <c r="G116" i="38"/>
  <c r="L115" i="38"/>
  <c r="H115" i="38"/>
  <c r="N115" i="38" s="1"/>
  <c r="G115" i="38"/>
  <c r="N114" i="38"/>
  <c r="M114" i="38"/>
  <c r="L114" i="38"/>
  <c r="H114" i="38"/>
  <c r="I114" i="38" s="1"/>
  <c r="G114" i="38"/>
  <c r="L113" i="38"/>
  <c r="H113" i="38"/>
  <c r="M113" i="38" s="1"/>
  <c r="G113" i="38"/>
  <c r="N112" i="38"/>
  <c r="M112" i="38"/>
  <c r="L112" i="38"/>
  <c r="H112" i="38"/>
  <c r="I112" i="38" s="1"/>
  <c r="G112" i="38"/>
  <c r="N111" i="38"/>
  <c r="L111" i="38"/>
  <c r="H111" i="38"/>
  <c r="M111" i="38" s="1"/>
  <c r="G111" i="38"/>
  <c r="M110" i="38"/>
  <c r="L110" i="38"/>
  <c r="I110" i="38"/>
  <c r="H110" i="38"/>
  <c r="G110" i="38"/>
  <c r="N109" i="38"/>
  <c r="M109" i="38"/>
  <c r="L109" i="38"/>
  <c r="I109" i="38"/>
  <c r="H109" i="38"/>
  <c r="G109" i="38"/>
  <c r="N108" i="38"/>
  <c r="M108" i="38"/>
  <c r="L108" i="38"/>
  <c r="I108" i="38"/>
  <c r="H108" i="38"/>
  <c r="G108" i="38"/>
  <c r="M107" i="38"/>
  <c r="L107" i="38"/>
  <c r="H107" i="38"/>
  <c r="I107" i="38" s="1"/>
  <c r="G107" i="38"/>
  <c r="L106" i="38"/>
  <c r="H106" i="38"/>
  <c r="I106" i="38" s="1"/>
  <c r="G106" i="38"/>
  <c r="L105" i="38"/>
  <c r="H105" i="38"/>
  <c r="M105" i="38" s="1"/>
  <c r="G105" i="38"/>
  <c r="L104" i="38"/>
  <c r="H104" i="38"/>
  <c r="M104" i="38" s="1"/>
  <c r="G104" i="38"/>
  <c r="N103" i="38"/>
  <c r="M103" i="38"/>
  <c r="L103" i="38"/>
  <c r="H103" i="38"/>
  <c r="I103" i="38" s="1"/>
  <c r="G103" i="38"/>
  <c r="L102" i="38"/>
  <c r="H102" i="38"/>
  <c r="N102" i="38" s="1"/>
  <c r="G102" i="38"/>
  <c r="M101" i="38"/>
  <c r="L101" i="38"/>
  <c r="H101" i="38"/>
  <c r="I101" i="38" s="1"/>
  <c r="G101" i="38"/>
  <c r="M100" i="38"/>
  <c r="L100" i="38"/>
  <c r="I100" i="38"/>
  <c r="H100" i="38"/>
  <c r="G100" i="38"/>
  <c r="L99" i="38"/>
  <c r="J99" i="38"/>
  <c r="H99" i="38" s="1"/>
  <c r="G99" i="38"/>
  <c r="N98" i="38"/>
  <c r="M98" i="38"/>
  <c r="L98" i="38"/>
  <c r="I98" i="38"/>
  <c r="H98" i="38"/>
  <c r="G98" i="38"/>
  <c r="N97" i="38"/>
  <c r="M97" i="38"/>
  <c r="L97" i="38"/>
  <c r="I97" i="38"/>
  <c r="H97" i="38"/>
  <c r="G97" i="38"/>
  <c r="M96" i="38"/>
  <c r="L96" i="38"/>
  <c r="H96" i="38"/>
  <c r="I96" i="38" s="1"/>
  <c r="G96" i="38"/>
  <c r="L95" i="38"/>
  <c r="H95" i="38"/>
  <c r="I95" i="38" s="1"/>
  <c r="G95" i="38"/>
  <c r="M94" i="38"/>
  <c r="L94" i="38"/>
  <c r="I94" i="38"/>
  <c r="H94" i="38"/>
  <c r="G94" i="38"/>
  <c r="L93" i="38"/>
  <c r="H93" i="38"/>
  <c r="I93" i="38" s="1"/>
  <c r="G93" i="38"/>
  <c r="L92" i="38"/>
  <c r="H92" i="38"/>
  <c r="M92" i="38" s="1"/>
  <c r="G92" i="38"/>
  <c r="L91" i="38"/>
  <c r="H91" i="38"/>
  <c r="M91" i="38" s="1"/>
  <c r="G91" i="38"/>
  <c r="M90" i="38"/>
  <c r="L90" i="38"/>
  <c r="H90" i="38"/>
  <c r="I90" i="38" s="1"/>
  <c r="G90" i="38"/>
  <c r="M89" i="38"/>
  <c r="L89" i="38"/>
  <c r="I89" i="38"/>
  <c r="H89" i="38"/>
  <c r="G89" i="38"/>
  <c r="L88" i="38"/>
  <c r="H88" i="38"/>
  <c r="I88" i="38" s="1"/>
  <c r="G88" i="38"/>
  <c r="M87" i="38"/>
  <c r="L87" i="38"/>
  <c r="I87" i="38"/>
  <c r="H87" i="38"/>
  <c r="G87" i="38"/>
  <c r="L86" i="38"/>
  <c r="H86" i="38"/>
  <c r="N86" i="38" s="1"/>
  <c r="G86" i="38"/>
  <c r="L85" i="38"/>
  <c r="J85" i="38"/>
  <c r="H85" i="38" s="1"/>
  <c r="G85" i="38"/>
  <c r="L84" i="38"/>
  <c r="H84" i="38"/>
  <c r="M84" i="38" s="1"/>
  <c r="G84" i="38"/>
  <c r="N83" i="38"/>
  <c r="M83" i="38"/>
  <c r="L83" i="38"/>
  <c r="I83" i="38"/>
  <c r="H83" i="38"/>
  <c r="G83" i="38"/>
  <c r="L82" i="38"/>
  <c r="H82" i="38"/>
  <c r="N82" i="38" s="1"/>
  <c r="G82" i="38"/>
  <c r="L81" i="38"/>
  <c r="H81" i="38"/>
  <c r="M81" i="38" s="1"/>
  <c r="G81" i="38"/>
  <c r="L80" i="38"/>
  <c r="H80" i="38"/>
  <c r="I80" i="38" s="1"/>
  <c r="G80" i="38"/>
  <c r="L79" i="38"/>
  <c r="H79" i="38"/>
  <c r="N80" i="38" s="1"/>
  <c r="G79" i="38"/>
  <c r="L78" i="38"/>
  <c r="J78" i="38"/>
  <c r="H78" i="38"/>
  <c r="M78" i="38" s="1"/>
  <c r="G78" i="38"/>
  <c r="L77" i="38"/>
  <c r="H77" i="38"/>
  <c r="N77" i="38" s="1"/>
  <c r="G77" i="38"/>
  <c r="L76" i="38"/>
  <c r="H76" i="38"/>
  <c r="N76" i="38" s="1"/>
  <c r="G76" i="38"/>
  <c r="M75" i="38"/>
  <c r="L75" i="38"/>
  <c r="H75" i="38"/>
  <c r="I75" i="38" s="1"/>
  <c r="G75" i="38"/>
  <c r="L74" i="38"/>
  <c r="H74" i="38"/>
  <c r="N74" i="38" s="1"/>
  <c r="G74" i="38"/>
  <c r="N73" i="38"/>
  <c r="M73" i="38"/>
  <c r="L73" i="38"/>
  <c r="H73" i="38"/>
  <c r="I73" i="38" s="1"/>
  <c r="G73" i="38"/>
  <c r="G119" i="38" s="1"/>
  <c r="G52" i="38" s="1"/>
  <c r="L72" i="38"/>
  <c r="H72" i="38"/>
  <c r="M72" i="38" s="1"/>
  <c r="G72" i="38"/>
  <c r="N71" i="38"/>
  <c r="M71" i="38"/>
  <c r="L71" i="38"/>
  <c r="H71" i="38"/>
  <c r="I71" i="38" s="1"/>
  <c r="G71" i="38"/>
  <c r="N70" i="38"/>
  <c r="L70" i="38"/>
  <c r="H70" i="38"/>
  <c r="M70" i="38" s="1"/>
  <c r="G70" i="38"/>
  <c r="M69" i="38"/>
  <c r="L69" i="38"/>
  <c r="I69" i="38"/>
  <c r="H69" i="38"/>
  <c r="G69" i="38"/>
  <c r="N68" i="38"/>
  <c r="M68" i="38"/>
  <c r="L68" i="38"/>
  <c r="H68" i="38"/>
  <c r="I68" i="38" s="1"/>
  <c r="G68" i="38"/>
  <c r="L67" i="38"/>
  <c r="H67" i="38"/>
  <c r="M67" i="38" s="1"/>
  <c r="G67" i="38"/>
  <c r="M66" i="38"/>
  <c r="L66" i="38"/>
  <c r="I66" i="38"/>
  <c r="H66" i="38"/>
  <c r="G66" i="38"/>
  <c r="L65" i="38"/>
  <c r="H65" i="38"/>
  <c r="I65" i="38" s="1"/>
  <c r="G65" i="38"/>
  <c r="L64" i="38"/>
  <c r="H64" i="38"/>
  <c r="N64" i="38" s="1"/>
  <c r="G64" i="38"/>
  <c r="L63" i="38"/>
  <c r="H63" i="38"/>
  <c r="I63" i="38" s="1"/>
  <c r="G63" i="38"/>
  <c r="M62" i="38"/>
  <c r="L62" i="38"/>
  <c r="H62" i="38"/>
  <c r="I62" i="38" s="1"/>
  <c r="G62" i="38"/>
  <c r="M61" i="38"/>
  <c r="L61" i="38"/>
  <c r="H61" i="38"/>
  <c r="I61" i="38" s="1"/>
  <c r="G61" i="38"/>
  <c r="L60" i="38"/>
  <c r="J60" i="38"/>
  <c r="J119" i="38" s="1"/>
  <c r="J52" i="38" s="1"/>
  <c r="G60" i="38"/>
  <c r="N59" i="38"/>
  <c r="M59" i="38"/>
  <c r="L59" i="38"/>
  <c r="J59" i="38"/>
  <c r="H59" i="38"/>
  <c r="I59" i="38" s="1"/>
  <c r="G59" i="38"/>
  <c r="N58" i="38"/>
  <c r="M58" i="38"/>
  <c r="L58" i="38"/>
  <c r="H58" i="38"/>
  <c r="I58" i="38" s="1"/>
  <c r="G58" i="38"/>
  <c r="N57" i="38"/>
  <c r="L57" i="38"/>
  <c r="H57" i="38"/>
  <c r="M57" i="38" s="1"/>
  <c r="G57" i="38"/>
  <c r="N56" i="38"/>
  <c r="M56" i="38"/>
  <c r="L56" i="38"/>
  <c r="H56" i="38"/>
  <c r="I56" i="38" s="1"/>
  <c r="G56" i="38"/>
  <c r="M55" i="38"/>
  <c r="L55" i="38"/>
  <c r="H55" i="38"/>
  <c r="I55" i="38" s="1"/>
  <c r="G55" i="38"/>
  <c r="N54" i="38"/>
  <c r="M54" i="38"/>
  <c r="L54" i="38"/>
  <c r="L52" i="38" s="1"/>
  <c r="I54" i="38"/>
  <c r="H54" i="38"/>
  <c r="G54" i="38"/>
  <c r="N51" i="38"/>
  <c r="M51" i="38"/>
  <c r="L51" i="38"/>
  <c r="H51" i="38"/>
  <c r="I51" i="38" s="1"/>
  <c r="G51" i="38"/>
  <c r="L50" i="38"/>
  <c r="H50" i="38"/>
  <c r="N50" i="38" s="1"/>
  <c r="G50" i="38"/>
  <c r="N49" i="38"/>
  <c r="M49" i="38"/>
  <c r="L49" i="38"/>
  <c r="H49" i="38"/>
  <c r="I49" i="38" s="1"/>
  <c r="G49" i="38"/>
  <c r="L48" i="38"/>
  <c r="H48" i="38"/>
  <c r="N48" i="38" s="1"/>
  <c r="G48" i="38"/>
  <c r="N47" i="38"/>
  <c r="M47" i="38"/>
  <c r="L47" i="38"/>
  <c r="H47" i="38"/>
  <c r="I47" i="38" s="1"/>
  <c r="G47" i="38"/>
  <c r="L46" i="38"/>
  <c r="H46" i="38"/>
  <c r="N46" i="38" s="1"/>
  <c r="G46" i="38"/>
  <c r="N45" i="38"/>
  <c r="M45" i="38"/>
  <c r="L45" i="38"/>
  <c r="H45" i="38"/>
  <c r="I45" i="38" s="1"/>
  <c r="G45" i="38"/>
  <c r="L44" i="38"/>
  <c r="H44" i="38"/>
  <c r="N44" i="38" s="1"/>
  <c r="G44" i="38"/>
  <c r="N43" i="38"/>
  <c r="M43" i="38"/>
  <c r="L43" i="38"/>
  <c r="H43" i="38"/>
  <c r="I43" i="38" s="1"/>
  <c r="G43" i="38"/>
  <c r="L42" i="38"/>
  <c r="H42" i="38"/>
  <c r="N42" i="38" s="1"/>
  <c r="G42" i="38"/>
  <c r="N41" i="38"/>
  <c r="M41" i="38"/>
  <c r="L41" i="38"/>
  <c r="H41" i="38"/>
  <c r="I41" i="38" s="1"/>
  <c r="G41" i="38"/>
  <c r="L40" i="38"/>
  <c r="H40" i="38"/>
  <c r="N40" i="38" s="1"/>
  <c r="G40" i="38"/>
  <c r="N39" i="38"/>
  <c r="M39" i="38"/>
  <c r="L39" i="38"/>
  <c r="H39" i="38"/>
  <c r="I39" i="38" s="1"/>
  <c r="G39" i="38"/>
  <c r="L38" i="38"/>
  <c r="H38" i="38"/>
  <c r="N38" i="38" s="1"/>
  <c r="G38" i="38"/>
  <c r="G36" i="38" s="1"/>
  <c r="L36" i="38"/>
  <c r="K36" i="38"/>
  <c r="J36" i="38"/>
  <c r="R32" i="15" l="1"/>
  <c r="R69" i="15"/>
  <c r="Q69" i="15"/>
  <c r="Q66" i="15"/>
  <c r="R44" i="15"/>
  <c r="R66" i="15"/>
  <c r="Q44" i="15"/>
  <c r="Q53" i="15"/>
  <c r="R53" i="15"/>
  <c r="Q32" i="15"/>
  <c r="M99" i="38"/>
  <c r="I99" i="38"/>
  <c r="I85" i="38"/>
  <c r="N85" i="38"/>
  <c r="M85" i="38"/>
  <c r="I129" i="38"/>
  <c r="J141" i="38"/>
  <c r="I64" i="38"/>
  <c r="I77" i="38"/>
  <c r="I79" i="38"/>
  <c r="I81" i="38"/>
  <c r="I92" i="38"/>
  <c r="I105" i="38"/>
  <c r="L135" i="38"/>
  <c r="L131" i="38" s="1"/>
  <c r="L130" i="38" s="1"/>
  <c r="H60" i="38"/>
  <c r="M64" i="38"/>
  <c r="M77" i="38"/>
  <c r="M79" i="38"/>
  <c r="I82" i="38"/>
  <c r="I44" i="38"/>
  <c r="I74" i="38"/>
  <c r="M86" i="38"/>
  <c r="M93" i="38"/>
  <c r="N95" i="38"/>
  <c r="I102" i="38"/>
  <c r="I104" i="38"/>
  <c r="M106" i="38"/>
  <c r="M124" i="38"/>
  <c r="M129" i="38" s="1"/>
  <c r="H129" i="38"/>
  <c r="N129" i="38" s="1"/>
  <c r="I86" i="38"/>
  <c r="I78" i="38"/>
  <c r="I122" i="38"/>
  <c r="I40" i="38"/>
  <c r="I46" i="38"/>
  <c r="M82" i="38"/>
  <c r="I91" i="38"/>
  <c r="I57" i="38"/>
  <c r="M65" i="38"/>
  <c r="I70" i="38"/>
  <c r="I72" i="38"/>
  <c r="M76" i="38"/>
  <c r="M80" i="38"/>
  <c r="N93" i="38"/>
  <c r="I111" i="38"/>
  <c r="I113" i="38"/>
  <c r="M117" i="38"/>
  <c r="I127" i="38"/>
  <c r="N79" i="38"/>
  <c r="I67" i="38"/>
  <c r="I84" i="38"/>
  <c r="I76" i="38"/>
  <c r="M88" i="38"/>
  <c r="M95" i="38"/>
  <c r="L140" i="38"/>
  <c r="L137" i="38" s="1"/>
  <c r="I38" i="38"/>
  <c r="I48" i="38"/>
  <c r="I115" i="38"/>
  <c r="M38" i="38"/>
  <c r="M40" i="38"/>
  <c r="M42" i="38"/>
  <c r="M44" i="38"/>
  <c r="M46" i="38"/>
  <c r="M48" i="38"/>
  <c r="M50" i="38"/>
  <c r="K52" i="38"/>
  <c r="M63" i="38"/>
  <c r="M74" i="38"/>
  <c r="M102" i="38"/>
  <c r="M115" i="38"/>
  <c r="I42" i="38"/>
  <c r="I50" i="38"/>
  <c r="H36" i="38"/>
  <c r="I119" i="38" l="1"/>
  <c r="I52" i="38" s="1"/>
  <c r="M60" i="38"/>
  <c r="M119" i="38" s="1"/>
  <c r="M52" i="38" s="1"/>
  <c r="H119" i="38"/>
  <c r="I60" i="38"/>
  <c r="N36" i="38"/>
  <c r="M36" i="38"/>
  <c r="M141" i="38" s="1"/>
  <c r="I36" i="38"/>
  <c r="K141" i="38"/>
  <c r="H52" i="38" l="1"/>
  <c r="N119" i="38"/>
  <c r="N52" i="38" l="1"/>
  <c r="H141" i="38"/>
  <c r="L61" i="39" l="1"/>
  <c r="L62" i="39" s="1"/>
  <c r="L58" i="39"/>
  <c r="L57" i="39"/>
  <c r="L56" i="39"/>
  <c r="L55" i="39"/>
  <c r="L54" i="39"/>
  <c r="L53" i="39"/>
  <c r="L52" i="39"/>
  <c r="L51" i="39"/>
  <c r="L50" i="39"/>
  <c r="L49" i="39"/>
  <c r="L48" i="39"/>
  <c r="L47" i="39"/>
  <c r="L59" i="39" s="1"/>
  <c r="L45" i="39" s="1"/>
  <c r="L44" i="39"/>
  <c r="L43" i="39"/>
  <c r="L42" i="39"/>
  <c r="L41" i="39"/>
  <c r="L40" i="39"/>
  <c r="L39" i="39"/>
  <c r="L38" i="39"/>
  <c r="L36" i="39"/>
  <c r="I61" i="39"/>
  <c r="I62" i="39" s="1"/>
  <c r="I58" i="39"/>
  <c r="I57" i="39"/>
  <c r="I56" i="39"/>
  <c r="I55" i="39"/>
  <c r="I54" i="39"/>
  <c r="I53" i="39"/>
  <c r="I52" i="39"/>
  <c r="I51" i="39"/>
  <c r="I50" i="39"/>
  <c r="I49" i="39"/>
  <c r="I48" i="39"/>
  <c r="I47" i="39"/>
  <c r="I59" i="39" s="1"/>
  <c r="I45" i="39" s="1"/>
  <c r="I44" i="39"/>
  <c r="I43" i="39"/>
  <c r="I42" i="39"/>
  <c r="I41" i="39"/>
  <c r="I40" i="39"/>
  <c r="I39" i="39"/>
  <c r="I38" i="39"/>
  <c r="I36" i="39"/>
  <c r="E62" i="39"/>
  <c r="E61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59" i="39" s="1"/>
  <c r="E45" i="39" s="1"/>
  <c r="E44" i="39"/>
  <c r="E43" i="39"/>
  <c r="E42" i="39"/>
  <c r="E41" i="39"/>
  <c r="E40" i="39"/>
  <c r="E39" i="39"/>
  <c r="E38" i="39"/>
  <c r="E36" i="39"/>
  <c r="G52" i="39"/>
  <c r="G51" i="39"/>
  <c r="G50" i="39"/>
  <c r="G49" i="39"/>
  <c r="G48" i="39"/>
  <c r="G47" i="39"/>
  <c r="G61" i="39"/>
  <c r="G62" i="39" s="1"/>
  <c r="G58" i="39"/>
  <c r="G57" i="39"/>
  <c r="G56" i="39"/>
  <c r="G55" i="39"/>
  <c r="G54" i="39"/>
  <c r="G53" i="39"/>
  <c r="G44" i="39"/>
  <c r="G43" i="39"/>
  <c r="G42" i="39"/>
  <c r="G41" i="39"/>
  <c r="G40" i="39"/>
  <c r="G39" i="39"/>
  <c r="G38" i="39"/>
  <c r="G36" i="39"/>
  <c r="G27" i="6"/>
  <c r="G26" i="6"/>
  <c r="E26" i="6"/>
  <c r="E27" i="6"/>
  <c r="E28" i="6" s="1"/>
  <c r="E24" i="6"/>
  <c r="E23" i="6"/>
  <c r="E25" i="6" s="1"/>
  <c r="E21" i="6"/>
  <c r="E20" i="6"/>
  <c r="E17" i="6"/>
  <c r="E16" i="6"/>
  <c r="E22" i="6" s="1"/>
  <c r="E15" i="6"/>
  <c r="E29" i="6" l="1"/>
  <c r="G59" i="39"/>
  <c r="G45" i="39" s="1"/>
  <c r="E30" i="6"/>
  <c r="G27" i="5" l="1"/>
  <c r="G28" i="5" s="1"/>
  <c r="G24" i="5"/>
  <c r="G23" i="5"/>
  <c r="G25" i="5" s="1"/>
  <c r="G21" i="5"/>
  <c r="G20" i="5"/>
  <c r="G17" i="5"/>
  <c r="G16" i="5"/>
  <c r="G22" i="5" s="1"/>
  <c r="G15" i="5"/>
  <c r="E28" i="5"/>
  <c r="E27" i="5"/>
  <c r="E24" i="5"/>
  <c r="E23" i="5"/>
  <c r="E25" i="5" s="1"/>
  <c r="E29" i="5" s="1"/>
  <c r="E21" i="5"/>
  <c r="E20" i="5"/>
  <c r="E17" i="5"/>
  <c r="E16" i="5"/>
  <c r="E22" i="5" s="1"/>
  <c r="E30" i="5" s="1"/>
  <c r="E15" i="5"/>
  <c r="G28" i="6"/>
  <c r="G24" i="6"/>
  <c r="G23" i="6"/>
  <c r="G25" i="6" s="1"/>
  <c r="G21" i="6"/>
  <c r="G20" i="6"/>
  <c r="G17" i="6"/>
  <c r="G16" i="6"/>
  <c r="G22" i="6" s="1"/>
  <c r="G15" i="6"/>
  <c r="G27" i="7"/>
  <c r="G28" i="7" s="1"/>
  <c r="G24" i="7"/>
  <c r="G23" i="7"/>
  <c r="G25" i="7" s="1"/>
  <c r="G29" i="7" s="1"/>
  <c r="G21" i="7"/>
  <c r="G20" i="7"/>
  <c r="G17" i="7"/>
  <c r="G16" i="7"/>
  <c r="G15" i="7"/>
  <c r="G22" i="7" s="1"/>
  <c r="G30" i="7" s="1"/>
  <c r="E27" i="7"/>
  <c r="E28" i="7" s="1"/>
  <c r="E24" i="7"/>
  <c r="E23" i="7"/>
  <c r="E25" i="7" s="1"/>
  <c r="E29" i="7" s="1"/>
  <c r="E21" i="7"/>
  <c r="E20" i="7"/>
  <c r="E17" i="7"/>
  <c r="E16" i="7"/>
  <c r="E15" i="7"/>
  <c r="L29" i="38"/>
  <c r="J27" i="38"/>
  <c r="J26" i="38"/>
  <c r="J24" i="38"/>
  <c r="J23" i="38"/>
  <c r="E27" i="38"/>
  <c r="E28" i="38" s="1"/>
  <c r="E24" i="38"/>
  <c r="E23" i="38"/>
  <c r="E25" i="38" s="1"/>
  <c r="E21" i="38"/>
  <c r="E20" i="38"/>
  <c r="E17" i="38"/>
  <c r="E16" i="38"/>
  <c r="E15" i="38"/>
  <c r="E22" i="38" s="1"/>
  <c r="G28" i="38"/>
  <c r="G27" i="38"/>
  <c r="G23" i="38"/>
  <c r="G15" i="38"/>
  <c r="G24" i="38"/>
  <c r="G25" i="38"/>
  <c r="G21" i="38"/>
  <c r="G20" i="38"/>
  <c r="G17" i="38"/>
  <c r="G16" i="38"/>
  <c r="G22" i="38"/>
  <c r="K66" i="39"/>
  <c r="L29" i="39"/>
  <c r="L28" i="39"/>
  <c r="I28" i="39"/>
  <c r="L26" i="39"/>
  <c r="I26" i="39"/>
  <c r="J24" i="39"/>
  <c r="J23" i="39"/>
  <c r="J16" i="39"/>
  <c r="J17" i="39"/>
  <c r="J18" i="39"/>
  <c r="J19" i="39"/>
  <c r="J20" i="39"/>
  <c r="J21" i="39"/>
  <c r="E24" i="39"/>
  <c r="E23" i="39"/>
  <c r="E25" i="39" s="1"/>
  <c r="E29" i="39" s="1"/>
  <c r="E21" i="39"/>
  <c r="E20" i="39"/>
  <c r="E17" i="39"/>
  <c r="E16" i="39"/>
  <c r="E15" i="39"/>
  <c r="E22" i="39" s="1"/>
  <c r="E30" i="39" s="1"/>
  <c r="G24" i="39"/>
  <c r="G23" i="39"/>
  <c r="G25" i="39" s="1"/>
  <c r="G29" i="39" s="1"/>
  <c r="G21" i="39"/>
  <c r="G20" i="39"/>
  <c r="G17" i="39"/>
  <c r="G16" i="39"/>
  <c r="G15" i="39"/>
  <c r="G22" i="39" s="1"/>
  <c r="I25" i="39"/>
  <c r="I24" i="39"/>
  <c r="I23" i="39"/>
  <c r="E22" i="7" l="1"/>
  <c r="E30" i="7" s="1"/>
  <c r="G30" i="5"/>
  <c r="G29" i="5"/>
  <c r="G29" i="6"/>
  <c r="G30" i="6" s="1"/>
  <c r="E30" i="38"/>
  <c r="E29" i="38"/>
  <c r="G29" i="38"/>
  <c r="G30" i="38" s="1"/>
  <c r="I29" i="39"/>
  <c r="I30" i="39" s="1"/>
  <c r="G30" i="39"/>
  <c r="I26" i="37"/>
  <c r="H7" i="37"/>
  <c r="H9" i="37" s="1"/>
  <c r="I25" i="37"/>
  <c r="H6" i="37"/>
  <c r="P23" i="36"/>
  <c r="Q23" i="36"/>
  <c r="L13" i="35"/>
  <c r="H24" i="36" l="1"/>
  <c r="J33" i="35"/>
  <c r="J35" i="35" s="1"/>
  <c r="J36" i="35" s="1"/>
  <c r="L31" i="35"/>
  <c r="J34" i="35"/>
  <c r="J31" i="35"/>
  <c r="J30" i="35"/>
  <c r="J28" i="35"/>
  <c r="J27" i="35"/>
  <c r="J24" i="35"/>
  <c r="J23" i="35"/>
  <c r="J22" i="35"/>
  <c r="H35" i="35"/>
  <c r="J32" i="35"/>
  <c r="J29" i="35"/>
  <c r="H36" i="35"/>
  <c r="H37" i="35" s="1"/>
  <c r="H34" i="35"/>
  <c r="H32" i="35"/>
  <c r="H31" i="35"/>
  <c r="H30" i="35"/>
  <c r="H29" i="35"/>
  <c r="H28" i="35"/>
  <c r="H27" i="35"/>
  <c r="H24" i="35"/>
  <c r="H23" i="35"/>
  <c r="H22" i="35"/>
  <c r="I31" i="35"/>
  <c r="L15" i="35"/>
  <c r="L12" i="35"/>
  <c r="J37" i="35" l="1"/>
  <c r="J17" i="35" l="1"/>
  <c r="K49" i="5" l="1"/>
  <c r="H39" i="37"/>
  <c r="I39" i="37"/>
  <c r="J39" i="37"/>
  <c r="K39" i="37"/>
  <c r="L39" i="37"/>
  <c r="M39" i="37"/>
  <c r="N39" i="37"/>
  <c r="O39" i="37"/>
  <c r="P39" i="37"/>
  <c r="H40" i="37"/>
  <c r="I40" i="37"/>
  <c r="J40" i="37"/>
  <c r="K40" i="37"/>
  <c r="L40" i="37"/>
  <c r="M40" i="37"/>
  <c r="N40" i="37"/>
  <c r="O40" i="37"/>
  <c r="P40" i="37"/>
  <c r="I38" i="37"/>
  <c r="J38" i="37"/>
  <c r="K38" i="37"/>
  <c r="L38" i="37"/>
  <c r="M38" i="37"/>
  <c r="N38" i="37"/>
  <c r="O38" i="37"/>
  <c r="P38" i="37"/>
  <c r="H38" i="37"/>
  <c r="P35" i="37"/>
  <c r="O35" i="37"/>
  <c r="J35" i="37"/>
  <c r="N35" i="37"/>
  <c r="P28" i="37"/>
  <c r="L28" i="37"/>
  <c r="H28" i="37"/>
  <c r="O28" i="37"/>
  <c r="P16" i="37"/>
  <c r="O16" i="37"/>
  <c r="N16" i="37"/>
  <c r="M16" i="37"/>
  <c r="L16" i="37"/>
  <c r="K16" i="37"/>
  <c r="O10" i="37"/>
  <c r="M35" i="37"/>
  <c r="L35" i="37"/>
  <c r="K35" i="37"/>
  <c r="H35" i="37"/>
  <c r="N28" i="37"/>
  <c r="M28" i="37"/>
  <c r="K28" i="37"/>
  <c r="J28" i="37"/>
  <c r="I28" i="37"/>
  <c r="P22" i="37"/>
  <c r="O22" i="37"/>
  <c r="N22" i="37"/>
  <c r="M22" i="37"/>
  <c r="L22" i="37"/>
  <c r="K22" i="37"/>
  <c r="J22" i="37"/>
  <c r="I22" i="37"/>
  <c r="H22" i="37"/>
  <c r="J16" i="37"/>
  <c r="I16" i="37"/>
  <c r="H16" i="37"/>
  <c r="L42" i="5" l="1"/>
  <c r="L44" i="5" s="1"/>
  <c r="L40" i="5" s="1"/>
  <c r="L38" i="5"/>
  <c r="L36" i="5" s="1"/>
  <c r="L39" i="5"/>
  <c r="O29" i="16"/>
  <c r="F29" i="16"/>
  <c r="P18" i="16"/>
  <c r="P20" i="10"/>
  <c r="Q20" i="10"/>
  <c r="T21" i="10"/>
  <c r="S18" i="10"/>
  <c r="S17" i="10"/>
  <c r="N44" i="7"/>
  <c r="N41" i="7"/>
  <c r="N24" i="7"/>
  <c r="N16" i="7"/>
  <c r="N17" i="7"/>
  <c r="N21" i="7"/>
  <c r="N15" i="7"/>
  <c r="J61" i="39"/>
  <c r="M61" i="39"/>
  <c r="N61" i="39"/>
  <c r="N52" i="39"/>
  <c r="N54" i="39"/>
  <c r="N55" i="39"/>
  <c r="N57" i="39"/>
  <c r="N58" i="39"/>
  <c r="N39" i="39"/>
  <c r="N40" i="39"/>
  <c r="N41" i="39"/>
  <c r="N42" i="39"/>
  <c r="N43" i="39"/>
  <c r="N44" i="39"/>
  <c r="N38" i="39"/>
  <c r="N16" i="39"/>
  <c r="N17" i="39"/>
  <c r="N20" i="39"/>
  <c r="N21" i="39"/>
  <c r="N23" i="39"/>
  <c r="N24" i="39"/>
  <c r="N26" i="39"/>
  <c r="N15" i="39"/>
  <c r="S20" i="10" l="1"/>
  <c r="S19" i="10"/>
  <c r="O27" i="15"/>
  <c r="O31" i="15"/>
  <c r="O37" i="15"/>
  <c r="O39" i="15"/>
  <c r="O42" i="15"/>
  <c r="O43" i="15"/>
  <c r="O46" i="15"/>
  <c r="O47" i="15"/>
  <c r="O49" i="15"/>
  <c r="O50" i="15"/>
  <c r="O51" i="15"/>
  <c r="O52" i="15"/>
  <c r="O54" i="15"/>
  <c r="O55" i="15"/>
  <c r="O57" i="15"/>
  <c r="O58" i="15"/>
  <c r="O60" i="15"/>
  <c r="O61" i="15"/>
  <c r="O63" i="15"/>
  <c r="O65" i="15"/>
  <c r="O68" i="15"/>
  <c r="P71" i="15"/>
  <c r="O72" i="15"/>
  <c r="P72" i="15" s="1"/>
  <c r="L72" i="15"/>
  <c r="L37" i="15"/>
  <c r="N73" i="15"/>
  <c r="K73" i="15"/>
  <c r="R72" i="15" l="1"/>
  <c r="Q72" i="15"/>
  <c r="R71" i="15"/>
  <c r="Q71" i="15"/>
  <c r="L20" i="11" l="1"/>
  <c r="N16" i="38" l="1"/>
  <c r="N17" i="38"/>
  <c r="N20" i="38"/>
  <c r="N21" i="38"/>
  <c r="N23" i="38"/>
  <c r="N24" i="38"/>
  <c r="N27" i="38"/>
  <c r="N15" i="38"/>
  <c r="P13" i="18" l="1"/>
  <c r="N42" i="5"/>
  <c r="N39" i="5"/>
  <c r="N38" i="5"/>
  <c r="N16" i="5"/>
  <c r="N17" i="5"/>
  <c r="N21" i="5"/>
  <c r="N24" i="5"/>
  <c r="N15" i="5"/>
  <c r="R13" i="18" l="1"/>
  <c r="Q13" i="18"/>
  <c r="P21" i="17" l="1"/>
  <c r="P22" i="17"/>
  <c r="P20" i="17"/>
  <c r="P17" i="17"/>
  <c r="P16" i="17"/>
  <c r="L35" i="17"/>
  <c r="O35" i="17" l="1"/>
  <c r="I35" i="17" l="1"/>
  <c r="M28" i="17"/>
  <c r="S28" i="17" s="1"/>
  <c r="J28" i="17"/>
  <c r="R28" i="17" s="1"/>
  <c r="N16" i="6"/>
  <c r="N17" i="6"/>
  <c r="N21" i="6"/>
  <c r="N24" i="6"/>
  <c r="N26" i="6"/>
  <c r="N15" i="6"/>
  <c r="N34" i="35" l="1"/>
  <c r="N33" i="35"/>
  <c r="N31" i="35"/>
  <c r="N30" i="35"/>
  <c r="N28" i="35"/>
  <c r="N27" i="35"/>
  <c r="N26" i="35"/>
  <c r="N25" i="35"/>
  <c r="N24" i="35"/>
  <c r="N23" i="35"/>
  <c r="N22" i="35"/>
  <c r="K34" i="35"/>
  <c r="K33" i="35"/>
  <c r="K31" i="35"/>
  <c r="K30" i="35"/>
  <c r="K32" i="35" s="1"/>
  <c r="K28" i="35"/>
  <c r="K27" i="35"/>
  <c r="K26" i="35"/>
  <c r="K25" i="35"/>
  <c r="K24" i="35"/>
  <c r="K23" i="35"/>
  <c r="K22" i="35"/>
  <c r="K29" i="35" s="1"/>
  <c r="L35" i="35"/>
  <c r="O35" i="35" s="1"/>
  <c r="K35" i="35"/>
  <c r="L32" i="35"/>
  <c r="L29" i="35"/>
  <c r="I35" i="35"/>
  <c r="I32" i="35"/>
  <c r="I29" i="35"/>
  <c r="O31" i="35"/>
  <c r="O34" i="35"/>
  <c r="O33" i="35"/>
  <c r="O30" i="35"/>
  <c r="O28" i="35"/>
  <c r="O27" i="35"/>
  <c r="O24" i="35"/>
  <c r="O23" i="35"/>
  <c r="O22" i="35"/>
  <c r="O13" i="35"/>
  <c r="O14" i="35"/>
  <c r="O16" i="35"/>
  <c r="O12" i="35"/>
  <c r="O15" i="35"/>
  <c r="N32" i="35" l="1"/>
  <c r="I36" i="35"/>
  <c r="I37" i="35" s="1"/>
  <c r="L36" i="35"/>
  <c r="O36" i="35" s="1"/>
  <c r="N35" i="35"/>
  <c r="N36" i="35" s="1"/>
  <c r="L37" i="35"/>
  <c r="N29" i="35"/>
  <c r="K36" i="35"/>
  <c r="K37" i="35"/>
  <c r="O32" i="35"/>
  <c r="O29" i="35"/>
  <c r="L39" i="35" l="1"/>
  <c r="M34" i="35"/>
  <c r="M31" i="35"/>
  <c r="M30" i="35"/>
  <c r="M32" i="35" s="1"/>
  <c r="M28" i="35"/>
  <c r="M27" i="35"/>
  <c r="M24" i="35"/>
  <c r="M23" i="35"/>
  <c r="M22" i="35"/>
  <c r="M29" i="35" s="1"/>
  <c r="M33" i="35"/>
  <c r="M35" i="35" s="1"/>
  <c r="O39" i="35"/>
  <c r="O37" i="35"/>
  <c r="N37" i="35"/>
  <c r="M36" i="35" l="1"/>
  <c r="M37" i="35" s="1"/>
  <c r="O14" i="18"/>
  <c r="L14" i="18"/>
  <c r="O16" i="19"/>
  <c r="L16" i="19"/>
  <c r="N78" i="15"/>
  <c r="O24" i="16"/>
  <c r="L29" i="16"/>
  <c r="L24" i="16"/>
  <c r="L11" i="12"/>
  <c r="M11" i="12"/>
  <c r="N11" i="12"/>
  <c r="O11" i="12"/>
  <c r="P11" i="12"/>
  <c r="Q11" i="12"/>
  <c r="R11" i="12"/>
  <c r="S11" i="12"/>
  <c r="L12" i="12"/>
  <c r="M12" i="12"/>
  <c r="N12" i="12"/>
  <c r="O12" i="12"/>
  <c r="P12" i="12"/>
  <c r="Q12" i="12"/>
  <c r="R12" i="12"/>
  <c r="S12" i="12"/>
  <c r="L13" i="12"/>
  <c r="M13" i="12"/>
  <c r="N13" i="12"/>
  <c r="O13" i="12"/>
  <c r="P13" i="12"/>
  <c r="Q13" i="12"/>
  <c r="R13" i="12"/>
  <c r="S13" i="12"/>
  <c r="S16" i="12" s="1"/>
  <c r="L14" i="12"/>
  <c r="M14" i="12"/>
  <c r="N14" i="12"/>
  <c r="O14" i="12"/>
  <c r="P14" i="12"/>
  <c r="Q14" i="12"/>
  <c r="R14" i="12"/>
  <c r="S14" i="12"/>
  <c r="K14" i="12"/>
  <c r="K13" i="12"/>
  <c r="T13" i="12" s="1"/>
  <c r="K12" i="12"/>
  <c r="K11" i="12"/>
  <c r="T8" i="12"/>
  <c r="T9" i="12"/>
  <c r="T10" i="12"/>
  <c r="T7" i="12"/>
  <c r="T8" i="11"/>
  <c r="T9" i="11"/>
  <c r="T10" i="11"/>
  <c r="T11" i="11"/>
  <c r="T12" i="11"/>
  <c r="T13" i="11"/>
  <c r="T14" i="11"/>
  <c r="T7" i="11"/>
  <c r="M12" i="14"/>
  <c r="M15" i="14" s="1"/>
  <c r="N12" i="14"/>
  <c r="N15" i="14" s="1"/>
  <c r="O12" i="14"/>
  <c r="O15" i="14" s="1"/>
  <c r="P12" i="14"/>
  <c r="Q12" i="14"/>
  <c r="R12" i="14"/>
  <c r="S12" i="14"/>
  <c r="L13" i="14"/>
  <c r="L15" i="14" s="1"/>
  <c r="M13" i="14"/>
  <c r="N13" i="14"/>
  <c r="O13" i="14"/>
  <c r="P13" i="14"/>
  <c r="Q13" i="14"/>
  <c r="R13" i="14"/>
  <c r="S13" i="14"/>
  <c r="L14" i="14"/>
  <c r="M14" i="14"/>
  <c r="N14" i="14"/>
  <c r="O14" i="14"/>
  <c r="P14" i="14"/>
  <c r="Q14" i="14"/>
  <c r="R14" i="14"/>
  <c r="S14" i="14"/>
  <c r="K14" i="14"/>
  <c r="K13" i="14"/>
  <c r="K12" i="14"/>
  <c r="K15" i="14" s="1"/>
  <c r="T8" i="14"/>
  <c r="T9" i="14"/>
  <c r="T10" i="14"/>
  <c r="T11" i="14"/>
  <c r="T7" i="14"/>
  <c r="T8" i="13"/>
  <c r="T9" i="13"/>
  <c r="T10" i="13"/>
  <c r="T11" i="13"/>
  <c r="T12" i="13"/>
  <c r="T13" i="13"/>
  <c r="T14" i="13"/>
  <c r="T15" i="13"/>
  <c r="T16" i="13"/>
  <c r="T17" i="13"/>
  <c r="T18" i="13"/>
  <c r="T19" i="13"/>
  <c r="T25" i="13"/>
  <c r="T7" i="13"/>
  <c r="N40" i="5"/>
  <c r="R15" i="14" l="1"/>
  <c r="S15" i="14"/>
  <c r="Q15" i="14"/>
  <c r="P15" i="14"/>
  <c r="L24" i="13"/>
  <c r="N16" i="12"/>
  <c r="M16" i="12"/>
  <c r="L16" i="12"/>
  <c r="N16" i="14"/>
  <c r="M16" i="14"/>
  <c r="M49" i="5"/>
  <c r="N36" i="5"/>
  <c r="H49" i="5"/>
  <c r="R16" i="14"/>
  <c r="S16" i="14"/>
  <c r="Q16" i="14"/>
  <c r="T15" i="14"/>
  <c r="R24" i="13"/>
  <c r="M24" i="13"/>
  <c r="P16" i="14"/>
  <c r="L16" i="14"/>
  <c r="T12" i="14"/>
  <c r="O16" i="14"/>
  <c r="S24" i="13"/>
  <c r="J49" i="5"/>
  <c r="N44" i="5"/>
  <c r="N49" i="5"/>
  <c r="T15" i="11"/>
  <c r="S20" i="11"/>
  <c r="O20" i="11"/>
  <c r="N20" i="11"/>
  <c r="M20" i="11"/>
  <c r="O16" i="12"/>
  <c r="T11" i="12"/>
  <c r="T12" i="12"/>
  <c r="T16" i="12" s="1"/>
  <c r="T14" i="12"/>
  <c r="T15" i="12"/>
  <c r="T16" i="11"/>
  <c r="T18" i="11"/>
  <c r="T17" i="11"/>
  <c r="T13" i="14"/>
  <c r="T14" i="14"/>
  <c r="K24" i="13"/>
  <c r="N24" i="13"/>
  <c r="T20" i="13"/>
  <c r="T23" i="13"/>
  <c r="T22" i="13"/>
  <c r="T21" i="13"/>
  <c r="O24" i="13"/>
  <c r="J24" i="5"/>
  <c r="J23" i="5"/>
  <c r="J24" i="6"/>
  <c r="J23" i="6"/>
  <c r="T20" i="11" l="1"/>
  <c r="I42" i="5"/>
  <c r="I44" i="5" s="1"/>
  <c r="I40" i="5" s="1"/>
  <c r="I39" i="5"/>
  <c r="I38" i="5"/>
  <c r="I36" i="5" s="1"/>
  <c r="T16" i="14"/>
  <c r="N39" i="7"/>
  <c r="N46" i="7"/>
  <c r="T24" i="13"/>
  <c r="T19" i="11"/>
  <c r="M41" i="7"/>
  <c r="M46" i="7" s="1"/>
  <c r="M39" i="7" s="1"/>
  <c r="J41" i="7"/>
  <c r="J46" i="7" s="1"/>
  <c r="J39" i="7" s="1"/>
  <c r="M24" i="7"/>
  <c r="M23" i="7"/>
  <c r="J24" i="7"/>
  <c r="J23" i="7"/>
  <c r="M27" i="5" l="1"/>
  <c r="M26" i="5"/>
  <c r="M28" i="5" s="1"/>
  <c r="M24" i="5"/>
  <c r="M23" i="5"/>
  <c r="M21" i="5"/>
  <c r="M20" i="5"/>
  <c r="M19" i="5"/>
  <c r="M18" i="5"/>
  <c r="M17" i="5"/>
  <c r="M16" i="5"/>
  <c r="M15" i="5"/>
  <c r="M27" i="6"/>
  <c r="M26" i="6"/>
  <c r="M24" i="6"/>
  <c r="M23" i="6"/>
  <c r="M21" i="6"/>
  <c r="M20" i="6"/>
  <c r="M19" i="6"/>
  <c r="M18" i="6"/>
  <c r="M17" i="6"/>
  <c r="M16" i="6"/>
  <c r="M15" i="6"/>
  <c r="M27" i="7"/>
  <c r="M26" i="7"/>
  <c r="M28" i="7" s="1"/>
  <c r="M25" i="7"/>
  <c r="M21" i="7"/>
  <c r="M20" i="7"/>
  <c r="M19" i="7"/>
  <c r="M18" i="7"/>
  <c r="M17" i="7"/>
  <c r="M16" i="7"/>
  <c r="M15" i="7"/>
  <c r="M27" i="38"/>
  <c r="M26" i="38"/>
  <c r="M28" i="38" s="1"/>
  <c r="M24" i="38"/>
  <c r="M23" i="38"/>
  <c r="M21" i="38"/>
  <c r="M20" i="38"/>
  <c r="M19" i="38"/>
  <c r="M18" i="38"/>
  <c r="M17" i="38"/>
  <c r="M16" i="38"/>
  <c r="M15" i="38"/>
  <c r="K28" i="5"/>
  <c r="K25" i="5"/>
  <c r="K22" i="5"/>
  <c r="K28" i="6"/>
  <c r="K25" i="6"/>
  <c r="K22" i="6"/>
  <c r="K28" i="7"/>
  <c r="K25" i="7"/>
  <c r="K22" i="7"/>
  <c r="K28" i="38"/>
  <c r="K25" i="38"/>
  <c r="K29" i="38" s="1"/>
  <c r="K22" i="38"/>
  <c r="J27" i="5"/>
  <c r="J26" i="5"/>
  <c r="J28" i="5" s="1"/>
  <c r="J25" i="5"/>
  <c r="J29" i="5" s="1"/>
  <c r="J21" i="5"/>
  <c r="J20" i="5"/>
  <c r="J19" i="5"/>
  <c r="J18" i="5"/>
  <c r="J17" i="5"/>
  <c r="J16" i="5"/>
  <c r="J15" i="5"/>
  <c r="J27" i="6"/>
  <c r="J26" i="6"/>
  <c r="J28" i="6" s="1"/>
  <c r="J25" i="6"/>
  <c r="J21" i="6"/>
  <c r="J20" i="6"/>
  <c r="J19" i="6"/>
  <c r="J18" i="6"/>
  <c r="J17" i="6"/>
  <c r="J16" i="6"/>
  <c r="J15" i="6"/>
  <c r="J27" i="7"/>
  <c r="J26" i="7"/>
  <c r="J25" i="7"/>
  <c r="J21" i="7"/>
  <c r="J20" i="7"/>
  <c r="J19" i="7"/>
  <c r="J18" i="7"/>
  <c r="J17" i="7"/>
  <c r="J16" i="7"/>
  <c r="J15" i="7"/>
  <c r="J25" i="38"/>
  <c r="J21" i="38"/>
  <c r="J20" i="38"/>
  <c r="J19" i="38"/>
  <c r="J18" i="38"/>
  <c r="J17" i="38"/>
  <c r="J16" i="38"/>
  <c r="J15" i="38"/>
  <c r="H28" i="5"/>
  <c r="H29" i="5" s="1"/>
  <c r="H25" i="5"/>
  <c r="H22" i="5"/>
  <c r="H28" i="6"/>
  <c r="H25" i="6"/>
  <c r="H22" i="6"/>
  <c r="H28" i="7"/>
  <c r="H25" i="7"/>
  <c r="H22" i="7"/>
  <c r="H28" i="38"/>
  <c r="H25" i="38"/>
  <c r="H22" i="38"/>
  <c r="K68" i="39"/>
  <c r="K64" i="39"/>
  <c r="M62" i="39"/>
  <c r="K62" i="39"/>
  <c r="J62" i="39"/>
  <c r="H62" i="39"/>
  <c r="K59" i="39"/>
  <c r="H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M58" i="39"/>
  <c r="M57" i="39"/>
  <c r="M56" i="39"/>
  <c r="M55" i="39"/>
  <c r="M54" i="39"/>
  <c r="M53" i="39"/>
  <c r="M52" i="39"/>
  <c r="M51" i="39"/>
  <c r="M50" i="39"/>
  <c r="M49" i="39"/>
  <c r="M48" i="39"/>
  <c r="M47" i="39"/>
  <c r="M44" i="39"/>
  <c r="M43" i="39"/>
  <c r="M42" i="39"/>
  <c r="M41" i="39"/>
  <c r="M40" i="39"/>
  <c r="M39" i="39"/>
  <c r="M38" i="39"/>
  <c r="K36" i="39"/>
  <c r="H36" i="39"/>
  <c r="J44" i="39"/>
  <c r="J43" i="39"/>
  <c r="J42" i="39"/>
  <c r="J41" i="39"/>
  <c r="J40" i="39"/>
  <c r="J39" i="39"/>
  <c r="J38" i="39"/>
  <c r="K28" i="39"/>
  <c r="J28" i="39"/>
  <c r="H28" i="39"/>
  <c r="M27" i="39"/>
  <c r="M26" i="39"/>
  <c r="M24" i="39"/>
  <c r="M23" i="39"/>
  <c r="M25" i="39" s="1"/>
  <c r="K25" i="39"/>
  <c r="J25" i="39"/>
  <c r="H25" i="39"/>
  <c r="J27" i="39"/>
  <c r="J26" i="39"/>
  <c r="M16" i="39"/>
  <c r="M17" i="39"/>
  <c r="M18" i="39"/>
  <c r="M19" i="39"/>
  <c r="M20" i="39"/>
  <c r="M21" i="39"/>
  <c r="M15" i="39"/>
  <c r="N22" i="7" l="1"/>
  <c r="M29" i="7"/>
  <c r="M36" i="39"/>
  <c r="K29" i="5"/>
  <c r="N29" i="5" s="1"/>
  <c r="N25" i="5"/>
  <c r="N22" i="5"/>
  <c r="H29" i="6"/>
  <c r="H30" i="6" s="1"/>
  <c r="M28" i="6"/>
  <c r="J22" i="7"/>
  <c r="M28" i="39"/>
  <c r="K29" i="7"/>
  <c r="K30" i="7" s="1"/>
  <c r="J28" i="7"/>
  <c r="J29" i="7" s="1"/>
  <c r="H29" i="7"/>
  <c r="N25" i="7"/>
  <c r="M22" i="7"/>
  <c r="M30" i="7" s="1"/>
  <c r="M29" i="39"/>
  <c r="K63" i="39"/>
  <c r="K45" i="39"/>
  <c r="N62" i="39"/>
  <c r="H45" i="39"/>
  <c r="N59" i="39"/>
  <c r="M59" i="39"/>
  <c r="M45" i="39" s="1"/>
  <c r="J59" i="39"/>
  <c r="J45" i="39" s="1"/>
  <c r="H71" i="39"/>
  <c r="N36" i="39"/>
  <c r="J36" i="39"/>
  <c r="H29" i="39"/>
  <c r="N28" i="39"/>
  <c r="J29" i="39"/>
  <c r="N25" i="39"/>
  <c r="K29" i="39"/>
  <c r="N29" i="39" s="1"/>
  <c r="M25" i="38"/>
  <c r="M29" i="38" s="1"/>
  <c r="N22" i="38"/>
  <c r="N28" i="38"/>
  <c r="K30" i="38"/>
  <c r="J28" i="38"/>
  <c r="J29" i="38" s="1"/>
  <c r="H29" i="38"/>
  <c r="N29" i="38" s="1"/>
  <c r="N25" i="38"/>
  <c r="H30" i="38"/>
  <c r="J22" i="38"/>
  <c r="M22" i="38"/>
  <c r="M25" i="5"/>
  <c r="M29" i="5" s="1"/>
  <c r="M30" i="5" s="1"/>
  <c r="J22" i="5"/>
  <c r="J30" i="5" s="1"/>
  <c r="M22" i="5"/>
  <c r="H30" i="5"/>
  <c r="M25" i="6"/>
  <c r="M29" i="6" s="1"/>
  <c r="N22" i="6"/>
  <c r="N28" i="6"/>
  <c r="K29" i="6"/>
  <c r="N25" i="6"/>
  <c r="J29" i="6"/>
  <c r="J22" i="6"/>
  <c r="J30" i="6" s="1"/>
  <c r="M22" i="6"/>
  <c r="K30" i="5"/>
  <c r="J15" i="39"/>
  <c r="R18" i="10"/>
  <c r="O18" i="10"/>
  <c r="N18" i="10"/>
  <c r="M18" i="10"/>
  <c r="L18" i="10"/>
  <c r="K18" i="10"/>
  <c r="R17" i="10"/>
  <c r="L17" i="10"/>
  <c r="L19" i="10" s="1"/>
  <c r="N17" i="10"/>
  <c r="N19" i="10" s="1"/>
  <c r="O17" i="10"/>
  <c r="O19" i="10" s="1"/>
  <c r="K17" i="10"/>
  <c r="K16" i="10"/>
  <c r="T8" i="10"/>
  <c r="T9" i="10"/>
  <c r="T10" i="10"/>
  <c r="T11" i="10"/>
  <c r="T12" i="10"/>
  <c r="T14" i="10"/>
  <c r="T15" i="10"/>
  <c r="T7" i="10"/>
  <c r="M22" i="39"/>
  <c r="K22" i="39"/>
  <c r="H22" i="39"/>
  <c r="K19" i="10" l="1"/>
  <c r="K20" i="10"/>
  <c r="R19" i="10"/>
  <c r="I26" i="6"/>
  <c r="I27" i="6"/>
  <c r="N29" i="6"/>
  <c r="L44" i="7"/>
  <c r="L41" i="7"/>
  <c r="L45" i="7"/>
  <c r="L43" i="7"/>
  <c r="L42" i="7"/>
  <c r="L38" i="7"/>
  <c r="L36" i="7" s="1"/>
  <c r="N29" i="7"/>
  <c r="M20" i="10"/>
  <c r="N20" i="10"/>
  <c r="L20" i="10"/>
  <c r="N45" i="39"/>
  <c r="K71" i="39"/>
  <c r="N71" i="39" s="1"/>
  <c r="M71" i="39"/>
  <c r="K33" i="5"/>
  <c r="L27" i="5"/>
  <c r="L28" i="5" s="1"/>
  <c r="L17" i="5"/>
  <c r="L24" i="5"/>
  <c r="L20" i="5"/>
  <c r="L15" i="5"/>
  <c r="L23" i="5"/>
  <c r="L25" i="5" s="1"/>
  <c r="L29" i="5" s="1"/>
  <c r="L21" i="5"/>
  <c r="L16" i="5"/>
  <c r="I21" i="5"/>
  <c r="I20" i="5"/>
  <c r="I15" i="5"/>
  <c r="I27" i="5"/>
  <c r="I28" i="5" s="1"/>
  <c r="I17" i="5"/>
  <c r="I16" i="5"/>
  <c r="I24" i="5"/>
  <c r="I23" i="5"/>
  <c r="N30" i="5"/>
  <c r="I15" i="6"/>
  <c r="I28" i="6"/>
  <c r="I23" i="6"/>
  <c r="I21" i="6"/>
  <c r="I20" i="6"/>
  <c r="I16" i="6"/>
  <c r="I24" i="6"/>
  <c r="I17" i="6"/>
  <c r="J30" i="7"/>
  <c r="L27" i="7"/>
  <c r="L28" i="7" s="1"/>
  <c r="L24" i="7"/>
  <c r="L20" i="7"/>
  <c r="L17" i="7"/>
  <c r="L15" i="7"/>
  <c r="L23" i="7"/>
  <c r="L21" i="7"/>
  <c r="L16" i="7"/>
  <c r="H30" i="7"/>
  <c r="I16" i="7"/>
  <c r="K33" i="38"/>
  <c r="L24" i="38"/>
  <c r="L23" i="38"/>
  <c r="L25" i="38" s="1"/>
  <c r="L20" i="38"/>
  <c r="L16" i="38"/>
  <c r="L15" i="38"/>
  <c r="L27" i="38"/>
  <c r="L28" i="38" s="1"/>
  <c r="L21" i="38"/>
  <c r="L17" i="38"/>
  <c r="N30" i="38"/>
  <c r="I21" i="38"/>
  <c r="I20" i="38"/>
  <c r="I17" i="38"/>
  <c r="I16" i="38"/>
  <c r="I15" i="38"/>
  <c r="I27" i="38"/>
  <c r="I28" i="38" s="1"/>
  <c r="I24" i="38"/>
  <c r="I23" i="38"/>
  <c r="I25" i="38" s="1"/>
  <c r="I29" i="38" s="1"/>
  <c r="M30" i="38"/>
  <c r="M30" i="39"/>
  <c r="R20" i="10"/>
  <c r="T18" i="10"/>
  <c r="K33" i="7"/>
  <c r="J71" i="39"/>
  <c r="K30" i="39"/>
  <c r="N22" i="39"/>
  <c r="H30" i="39"/>
  <c r="J30" i="38"/>
  <c r="M30" i="6"/>
  <c r="K30" i="6"/>
  <c r="O20" i="10"/>
  <c r="J22" i="39"/>
  <c r="J30" i="39" s="1"/>
  <c r="T17" i="10"/>
  <c r="T16" i="10"/>
  <c r="Q30" i="37"/>
  <c r="Q11" i="37"/>
  <c r="Q40" i="37"/>
  <c r="Q39" i="37"/>
  <c r="Q38" i="37"/>
  <c r="Q37" i="37"/>
  <c r="Q35" i="37"/>
  <c r="Q34" i="37"/>
  <c r="Q33" i="37"/>
  <c r="Q32" i="37"/>
  <c r="Q31" i="37"/>
  <c r="Q28" i="37"/>
  <c r="Q27" i="37"/>
  <c r="Q26" i="37"/>
  <c r="Q25" i="37"/>
  <c r="Q24" i="37"/>
  <c r="Q22" i="37"/>
  <c r="Q21" i="37"/>
  <c r="Q20" i="37"/>
  <c r="Q19" i="37"/>
  <c r="Q18" i="37"/>
  <c r="Q15" i="37"/>
  <c r="Q14" i="37"/>
  <c r="Q13" i="37"/>
  <c r="Q12" i="37"/>
  <c r="Q6" i="37"/>
  <c r="Q7" i="37"/>
  <c r="Q8" i="37"/>
  <c r="P36" i="37"/>
  <c r="L36" i="37"/>
  <c r="K36" i="37"/>
  <c r="J36" i="37"/>
  <c r="I36" i="37"/>
  <c r="P29" i="37"/>
  <c r="O29" i="37"/>
  <c r="L29" i="37"/>
  <c r="K29" i="37"/>
  <c r="J29" i="37"/>
  <c r="I29" i="37"/>
  <c r="H29" i="37"/>
  <c r="P23" i="37"/>
  <c r="L23" i="37"/>
  <c r="K23" i="37"/>
  <c r="J23" i="37"/>
  <c r="I23" i="37"/>
  <c r="P17" i="37"/>
  <c r="L17" i="37"/>
  <c r="K17" i="37"/>
  <c r="J17" i="37"/>
  <c r="I17" i="37"/>
  <c r="Q5" i="37"/>
  <c r="I9" i="37"/>
  <c r="J9" i="37"/>
  <c r="K9" i="37"/>
  <c r="L9" i="37"/>
  <c r="M9" i="37"/>
  <c r="N9" i="37"/>
  <c r="O9" i="37"/>
  <c r="P9" i="37"/>
  <c r="I10" i="37"/>
  <c r="J10" i="37"/>
  <c r="K10" i="37"/>
  <c r="L10" i="37"/>
  <c r="P10" i="37"/>
  <c r="H10" i="37"/>
  <c r="T19" i="10" l="1"/>
  <c r="L27" i="6"/>
  <c r="L26" i="6"/>
  <c r="L46" i="7"/>
  <c r="L39" i="7" s="1"/>
  <c r="L51" i="7" s="1"/>
  <c r="I21" i="7"/>
  <c r="I41" i="7"/>
  <c r="I42" i="7"/>
  <c r="I45" i="7"/>
  <c r="I44" i="7"/>
  <c r="I43" i="7"/>
  <c r="L22" i="5"/>
  <c r="L30" i="5" s="1"/>
  <c r="I25" i="5"/>
  <c r="I29" i="5" s="1"/>
  <c r="I22" i="5"/>
  <c r="K33" i="6"/>
  <c r="L23" i="6"/>
  <c r="L16" i="6"/>
  <c r="L21" i="6"/>
  <c r="L15" i="6"/>
  <c r="L28" i="6"/>
  <c r="L24" i="6"/>
  <c r="L20" i="6"/>
  <c r="L17" i="6"/>
  <c r="I25" i="6"/>
  <c r="I29" i="6" s="1"/>
  <c r="I22" i="6"/>
  <c r="I24" i="7"/>
  <c r="I15" i="7"/>
  <c r="I20" i="7"/>
  <c r="N30" i="7"/>
  <c r="I27" i="7"/>
  <c r="I28" i="7" s="1"/>
  <c r="I23" i="7"/>
  <c r="I17" i="7"/>
  <c r="L25" i="7"/>
  <c r="L29" i="7" s="1"/>
  <c r="L22" i="7"/>
  <c r="L22" i="38"/>
  <c r="I22" i="38"/>
  <c r="I30" i="38"/>
  <c r="L20" i="39"/>
  <c r="L17" i="39"/>
  <c r="L16" i="39"/>
  <c r="L15" i="39"/>
  <c r="L23" i="39"/>
  <c r="L21" i="39"/>
  <c r="L24" i="39"/>
  <c r="I21" i="39"/>
  <c r="I20" i="39"/>
  <c r="I17" i="39"/>
  <c r="I16" i="39"/>
  <c r="I15" i="39"/>
  <c r="I22" i="39" s="1"/>
  <c r="Q36" i="37"/>
  <c r="Q23" i="37"/>
  <c r="Q9" i="37"/>
  <c r="Q29" i="37"/>
  <c r="Q10" i="37"/>
  <c r="T20" i="10"/>
  <c r="K33" i="39"/>
  <c r="N30" i="39"/>
  <c r="Q16" i="37"/>
  <c r="Q17" i="37"/>
  <c r="N30" i="6"/>
  <c r="I21" i="36"/>
  <c r="J21" i="36"/>
  <c r="K21" i="36"/>
  <c r="L21" i="36"/>
  <c r="M21" i="36"/>
  <c r="N21" i="36"/>
  <c r="O21" i="36"/>
  <c r="P21" i="36"/>
  <c r="I22" i="36"/>
  <c r="J22" i="36"/>
  <c r="K22" i="36"/>
  <c r="L22" i="36"/>
  <c r="M22" i="36"/>
  <c r="N22" i="36"/>
  <c r="O22" i="36"/>
  <c r="P22" i="36"/>
  <c r="H22" i="36"/>
  <c r="H21" i="36"/>
  <c r="I20" i="36"/>
  <c r="H20" i="36"/>
  <c r="J20" i="36"/>
  <c r="K20" i="36"/>
  <c r="L20" i="36"/>
  <c r="M20" i="36"/>
  <c r="M23" i="36" s="1"/>
  <c r="N20" i="36"/>
  <c r="O20" i="36"/>
  <c r="P20" i="36"/>
  <c r="Q26" i="36"/>
  <c r="Q25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7" i="36"/>
  <c r="L17" i="35"/>
  <c r="I17" i="35"/>
  <c r="N13" i="35"/>
  <c r="N14" i="35"/>
  <c r="N15" i="35"/>
  <c r="N16" i="35"/>
  <c r="N12" i="35"/>
  <c r="K13" i="35"/>
  <c r="K14" i="35"/>
  <c r="K15" i="35"/>
  <c r="K16" i="35"/>
  <c r="K12" i="35"/>
  <c r="I22" i="7" l="1"/>
  <c r="I46" i="7"/>
  <c r="I39" i="7" s="1"/>
  <c r="I25" i="7"/>
  <c r="I29" i="7" s="1"/>
  <c r="I30" i="5"/>
  <c r="I30" i="6"/>
  <c r="L22" i="6"/>
  <c r="L25" i="6"/>
  <c r="L29" i="6" s="1"/>
  <c r="L30" i="7"/>
  <c r="I30" i="7"/>
  <c r="L30" i="38"/>
  <c r="L22" i="39"/>
  <c r="L25" i="39"/>
  <c r="M16" i="35"/>
  <c r="M15" i="35"/>
  <c r="M14" i="35"/>
  <c r="M13" i="35"/>
  <c r="M12" i="35"/>
  <c r="M17" i="35" s="1"/>
  <c r="N23" i="36"/>
  <c r="L19" i="35"/>
  <c r="O19" i="35" s="1"/>
  <c r="O17" i="35"/>
  <c r="M24" i="36"/>
  <c r="Q22" i="36"/>
  <c r="I24" i="36"/>
  <c r="I23" i="36"/>
  <c r="P24" i="36"/>
  <c r="O24" i="36"/>
  <c r="O23" i="36"/>
  <c r="L24" i="36"/>
  <c r="L23" i="36"/>
  <c r="K24" i="36"/>
  <c r="K23" i="36"/>
  <c r="J24" i="36"/>
  <c r="J23" i="36"/>
  <c r="K17" i="35"/>
  <c r="N17" i="35"/>
  <c r="Q21" i="36"/>
  <c r="Q20" i="36"/>
  <c r="L30" i="6" l="1"/>
  <c r="L30" i="39"/>
  <c r="Q24" i="36"/>
  <c r="P26" i="15"/>
  <c r="P28" i="15" l="1"/>
  <c r="P29" i="15"/>
  <c r="P30" i="15"/>
  <c r="P31" i="15"/>
  <c r="P33" i="15"/>
  <c r="P34" i="15"/>
  <c r="P35" i="15"/>
  <c r="P36" i="15"/>
  <c r="P37" i="15"/>
  <c r="P38" i="15"/>
  <c r="P39" i="15"/>
  <c r="P40" i="15"/>
  <c r="P41" i="15"/>
  <c r="P43" i="15"/>
  <c r="P45" i="15"/>
  <c r="P46" i="15"/>
  <c r="Q46" i="15"/>
  <c r="P47" i="15"/>
  <c r="Q47" i="15"/>
  <c r="P48" i="15"/>
  <c r="Q48" i="15"/>
  <c r="P51" i="15"/>
  <c r="P52" i="15"/>
  <c r="P54" i="15"/>
  <c r="Q54" i="15"/>
  <c r="P56" i="15"/>
  <c r="P57" i="15"/>
  <c r="Q57" i="15"/>
  <c r="P58" i="15"/>
  <c r="Q58" i="15"/>
  <c r="P59" i="15"/>
  <c r="Q59" i="15"/>
  <c r="P60" i="15"/>
  <c r="P61" i="15"/>
  <c r="P64" i="15"/>
  <c r="P67" i="15"/>
  <c r="P68" i="15"/>
  <c r="P70" i="15"/>
  <c r="O12" i="15"/>
  <c r="P12" i="15" s="1"/>
  <c r="O13" i="15"/>
  <c r="P13" i="15" s="1"/>
  <c r="O14" i="15"/>
  <c r="P14" i="15" s="1"/>
  <c r="O15" i="15"/>
  <c r="P15" i="15" s="1"/>
  <c r="O16" i="15"/>
  <c r="P16" i="15" s="1"/>
  <c r="O17" i="15"/>
  <c r="P17" i="15" s="1"/>
  <c r="O18" i="15"/>
  <c r="P18" i="15" s="1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P42" i="15"/>
  <c r="P49" i="15"/>
  <c r="P50" i="15"/>
  <c r="P55" i="15"/>
  <c r="P63" i="15"/>
  <c r="P65" i="15"/>
  <c r="O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R26" i="15"/>
  <c r="L27" i="15"/>
  <c r="R28" i="15"/>
  <c r="R29" i="15"/>
  <c r="L30" i="15"/>
  <c r="R30" i="15" s="1"/>
  <c r="L31" i="15"/>
  <c r="R31" i="15" s="1"/>
  <c r="R33" i="15"/>
  <c r="R34" i="15"/>
  <c r="R35" i="15"/>
  <c r="R36" i="15"/>
  <c r="R37" i="15"/>
  <c r="R38" i="15"/>
  <c r="L39" i="15"/>
  <c r="R39" i="15" s="1"/>
  <c r="R40" i="15"/>
  <c r="L41" i="15"/>
  <c r="R41" i="15" s="1"/>
  <c r="L42" i="15"/>
  <c r="L43" i="15"/>
  <c r="R43" i="15" s="1"/>
  <c r="R45" i="15"/>
  <c r="L46" i="15"/>
  <c r="R46" i="15" s="1"/>
  <c r="L47" i="15"/>
  <c r="R47" i="15" s="1"/>
  <c r="R48" i="15"/>
  <c r="L49" i="15"/>
  <c r="L50" i="15"/>
  <c r="L51" i="15"/>
  <c r="R51" i="15" s="1"/>
  <c r="L52" i="15"/>
  <c r="R52" i="15" s="1"/>
  <c r="L54" i="15"/>
  <c r="R54" i="15" s="1"/>
  <c r="L55" i="15"/>
  <c r="L56" i="15"/>
  <c r="R56" i="15" s="1"/>
  <c r="L57" i="15"/>
  <c r="R57" i="15" s="1"/>
  <c r="L58" i="15"/>
  <c r="R58" i="15" s="1"/>
  <c r="R59" i="15"/>
  <c r="L60" i="15"/>
  <c r="R60" i="15" s="1"/>
  <c r="L61" i="15"/>
  <c r="R61" i="15" s="1"/>
  <c r="L63" i="15"/>
  <c r="L64" i="15"/>
  <c r="R64" i="15" s="1"/>
  <c r="L65" i="15"/>
  <c r="R65" i="15" s="1"/>
  <c r="L67" i="15"/>
  <c r="R67" i="15" s="1"/>
  <c r="L68" i="15"/>
  <c r="R68" i="15" s="1"/>
  <c r="L70" i="15"/>
  <c r="R70" i="15" s="1"/>
  <c r="L11" i="15"/>
  <c r="I21" i="15"/>
  <c r="I22" i="15"/>
  <c r="I23" i="15"/>
  <c r="I24" i="15"/>
  <c r="I25" i="15"/>
  <c r="I26" i="15"/>
  <c r="Q26" i="15" s="1"/>
  <c r="I27" i="15"/>
  <c r="I28" i="15"/>
  <c r="Q28" i="15" s="1"/>
  <c r="I29" i="15"/>
  <c r="Q29" i="15" s="1"/>
  <c r="I30" i="15"/>
  <c r="Q30" i="15" s="1"/>
  <c r="I31" i="15"/>
  <c r="Q31" i="15" s="1"/>
  <c r="I33" i="15"/>
  <c r="Q33" i="15" s="1"/>
  <c r="I34" i="15"/>
  <c r="Q34" i="15" s="1"/>
  <c r="I35" i="15"/>
  <c r="Q35" i="15" s="1"/>
  <c r="I36" i="15"/>
  <c r="Q36" i="15" s="1"/>
  <c r="I37" i="15"/>
  <c r="Q37" i="15" s="1"/>
  <c r="I38" i="15"/>
  <c r="Q38" i="15" s="1"/>
  <c r="I39" i="15"/>
  <c r="Q39" i="15" s="1"/>
  <c r="I40" i="15"/>
  <c r="Q40" i="15" s="1"/>
  <c r="I41" i="15"/>
  <c r="Q41" i="15" s="1"/>
  <c r="I42" i="15"/>
  <c r="I43" i="15"/>
  <c r="Q43" i="15" s="1"/>
  <c r="I45" i="15"/>
  <c r="Q45" i="15" s="1"/>
  <c r="I49" i="15"/>
  <c r="I50" i="15"/>
  <c r="I51" i="15"/>
  <c r="Q51" i="15" s="1"/>
  <c r="I52" i="15"/>
  <c r="Q52" i="15" s="1"/>
  <c r="I55" i="15"/>
  <c r="I56" i="15"/>
  <c r="Q56" i="15" s="1"/>
  <c r="I60" i="15"/>
  <c r="Q60" i="15" s="1"/>
  <c r="I61" i="15"/>
  <c r="Q61" i="15" s="1"/>
  <c r="I63" i="15"/>
  <c r="Q64" i="15"/>
  <c r="I65" i="15"/>
  <c r="I67" i="15"/>
  <c r="Q67" i="15" s="1"/>
  <c r="I68" i="15"/>
  <c r="Q68" i="15" s="1"/>
  <c r="I70" i="15"/>
  <c r="Q70" i="15" s="1"/>
  <c r="I12" i="15"/>
  <c r="I13" i="15"/>
  <c r="I14" i="15"/>
  <c r="I15" i="15"/>
  <c r="I16" i="15"/>
  <c r="I17" i="15"/>
  <c r="I18" i="15"/>
  <c r="I19" i="15"/>
  <c r="I20" i="15"/>
  <c r="I11" i="15"/>
  <c r="R49" i="15" l="1"/>
  <c r="R27" i="15"/>
  <c r="R11" i="15"/>
  <c r="R19" i="15"/>
  <c r="Q11" i="15"/>
  <c r="Q19" i="15"/>
  <c r="Q65" i="15"/>
  <c r="Q49" i="15"/>
  <c r="P11" i="15"/>
  <c r="R15" i="15"/>
  <c r="R23" i="15"/>
  <c r="R18" i="15"/>
  <c r="Q15" i="15"/>
  <c r="Q27" i="15"/>
  <c r="Q23" i="15"/>
  <c r="R22" i="15"/>
  <c r="R14" i="15"/>
  <c r="P27" i="15"/>
  <c r="Q22" i="15"/>
  <c r="Q18" i="15"/>
  <c r="Q14" i="15"/>
  <c r="R55" i="15"/>
  <c r="R42" i="15"/>
  <c r="R25" i="15"/>
  <c r="R21" i="15"/>
  <c r="R17" i="15"/>
  <c r="R13" i="15"/>
  <c r="Q55" i="15"/>
  <c r="Q42" i="15"/>
  <c r="Q25" i="15"/>
  <c r="Q21" i="15"/>
  <c r="Q17" i="15"/>
  <c r="Q13" i="15"/>
  <c r="R63" i="15"/>
  <c r="R50" i="15"/>
  <c r="R24" i="15"/>
  <c r="R20" i="15"/>
  <c r="R16" i="15"/>
  <c r="R12" i="15"/>
  <c r="Q63" i="15"/>
  <c r="Q50" i="15"/>
  <c r="Q24" i="15"/>
  <c r="Q20" i="15"/>
  <c r="Q16" i="15"/>
  <c r="Q12" i="15"/>
  <c r="R12" i="19"/>
  <c r="Q12" i="19"/>
  <c r="P11" i="19"/>
  <c r="M15" i="19"/>
  <c r="S15" i="19" s="1"/>
  <c r="M12" i="19"/>
  <c r="S12" i="19" s="1"/>
  <c r="M11" i="19"/>
  <c r="J12" i="19"/>
  <c r="J15" i="19"/>
  <c r="J11" i="19"/>
  <c r="Q13" i="17"/>
  <c r="R13" i="17"/>
  <c r="S13" i="17"/>
  <c r="Q15" i="17"/>
  <c r="Q16" i="17"/>
  <c r="Q17" i="17"/>
  <c r="Q18" i="17"/>
  <c r="Q19" i="17"/>
  <c r="Q20" i="17"/>
  <c r="Q21" i="17"/>
  <c r="Q22" i="17"/>
  <c r="Q23" i="17"/>
  <c r="Q24" i="17"/>
  <c r="Q25" i="17"/>
  <c r="R25" i="17"/>
  <c r="Q26" i="17"/>
  <c r="Q27" i="17"/>
  <c r="Q33" i="17"/>
  <c r="Q34" i="17"/>
  <c r="P12" i="17"/>
  <c r="Q12" i="17" s="1"/>
  <c r="P14" i="17"/>
  <c r="P29" i="17"/>
  <c r="S29" i="17" s="1"/>
  <c r="P30" i="17"/>
  <c r="Q30" i="17" s="1"/>
  <c r="P31" i="17"/>
  <c r="R31" i="17" s="1"/>
  <c r="P32" i="17"/>
  <c r="Q32" i="17" s="1"/>
  <c r="M12" i="17"/>
  <c r="M14" i="17"/>
  <c r="S15" i="17"/>
  <c r="M16" i="17"/>
  <c r="S16" i="17" s="1"/>
  <c r="M17" i="17"/>
  <c r="S17" i="17" s="1"/>
  <c r="M18" i="17"/>
  <c r="S18" i="17" s="1"/>
  <c r="M19" i="17"/>
  <c r="S19" i="17" s="1"/>
  <c r="M20" i="17"/>
  <c r="S20" i="17" s="1"/>
  <c r="M21" i="17"/>
  <c r="S21" i="17" s="1"/>
  <c r="M22" i="17"/>
  <c r="S22" i="17" s="1"/>
  <c r="M23" i="17"/>
  <c r="S23" i="17" s="1"/>
  <c r="M24" i="17"/>
  <c r="S24" i="17" s="1"/>
  <c r="S25" i="17"/>
  <c r="M26" i="17"/>
  <c r="S26" i="17" s="1"/>
  <c r="M27" i="17"/>
  <c r="S27" i="17" s="1"/>
  <c r="S33" i="17"/>
  <c r="S34" i="17"/>
  <c r="P11" i="17"/>
  <c r="M11" i="17"/>
  <c r="J12" i="17"/>
  <c r="J14" i="17"/>
  <c r="J15" i="17"/>
  <c r="R15" i="17" s="1"/>
  <c r="J16" i="17"/>
  <c r="R16" i="17" s="1"/>
  <c r="J17" i="17"/>
  <c r="R17" i="17" s="1"/>
  <c r="J18" i="17"/>
  <c r="R18" i="17" s="1"/>
  <c r="J19" i="17"/>
  <c r="R19" i="17" s="1"/>
  <c r="J20" i="17"/>
  <c r="R20" i="17" s="1"/>
  <c r="J21" i="17"/>
  <c r="R21" i="17" s="1"/>
  <c r="J22" i="17"/>
  <c r="R22" i="17" s="1"/>
  <c r="J23" i="17"/>
  <c r="R23" i="17" s="1"/>
  <c r="J24" i="17"/>
  <c r="R24" i="17" s="1"/>
  <c r="J26" i="17"/>
  <c r="R26" i="17" s="1"/>
  <c r="J27" i="17"/>
  <c r="R27" i="17" s="1"/>
  <c r="J33" i="17"/>
  <c r="R33" i="17" s="1"/>
  <c r="J34" i="17"/>
  <c r="R34" i="17" s="1"/>
  <c r="J11" i="17"/>
  <c r="S11" i="17" l="1"/>
  <c r="R32" i="17"/>
  <c r="R11" i="17"/>
  <c r="Q11" i="17"/>
  <c r="Q31" i="17"/>
  <c r="R30" i="17"/>
  <c r="R29" i="17"/>
  <c r="S32" i="17"/>
  <c r="S31" i="17"/>
  <c r="S30" i="17"/>
  <c r="Q29" i="17"/>
  <c r="R12" i="17"/>
  <c r="S14" i="17"/>
  <c r="S11" i="19"/>
  <c r="Q15" i="19"/>
  <c r="R15" i="19"/>
  <c r="Q11" i="19"/>
  <c r="R11" i="19"/>
  <c r="R14" i="17"/>
  <c r="Q14" i="17"/>
  <c r="S12" i="17"/>
  <c r="P12" i="18" l="1"/>
  <c r="R12" i="18" s="1"/>
  <c r="P11" i="18"/>
  <c r="M13" i="18"/>
  <c r="S13" i="18" s="1"/>
  <c r="M12" i="18"/>
  <c r="M11" i="18"/>
  <c r="J12" i="18"/>
  <c r="J13" i="18"/>
  <c r="J11" i="18"/>
  <c r="Q12" i="18" l="1"/>
  <c r="S12" i="18"/>
  <c r="S11" i="18"/>
  <c r="R11" i="18"/>
  <c r="Q11" i="18"/>
  <c r="Q18" i="16"/>
  <c r="Q19" i="16"/>
  <c r="Q20" i="16"/>
  <c r="Q22" i="16"/>
  <c r="Q23" i="16"/>
  <c r="P12" i="16" l="1"/>
  <c r="P13" i="16"/>
  <c r="P14" i="16"/>
  <c r="P15" i="16"/>
  <c r="P16" i="16"/>
  <c r="P17" i="16"/>
  <c r="P11" i="16"/>
  <c r="S18" i="16"/>
  <c r="S19" i="16"/>
  <c r="S20" i="16"/>
  <c r="S22" i="16"/>
  <c r="S23" i="16"/>
  <c r="J11" i="16"/>
  <c r="J18" i="16"/>
  <c r="R18" i="16" s="1"/>
  <c r="J19" i="16"/>
  <c r="R19" i="16" s="1"/>
  <c r="J20" i="16"/>
  <c r="R20" i="16" s="1"/>
  <c r="J22" i="16"/>
  <c r="R22" i="16" s="1"/>
  <c r="J23" i="16"/>
  <c r="R23" i="16" s="1"/>
  <c r="R11" i="16" l="1"/>
  <c r="S11" i="16"/>
  <c r="Q11" i="16"/>
  <c r="Q16" i="16"/>
  <c r="S16" i="16"/>
  <c r="Q21" i="16"/>
  <c r="S21" i="16"/>
  <c r="R21" i="16"/>
  <c r="Q12" i="16"/>
  <c r="S12" i="16"/>
  <c r="Q15" i="16"/>
  <c r="S15" i="16"/>
  <c r="Q13" i="16"/>
  <c r="S13" i="16"/>
  <c r="Q14" i="16"/>
  <c r="S14" i="16"/>
  <c r="Q17" i="16"/>
  <c r="S17" i="16"/>
  <c r="J17" i="16"/>
  <c r="R17" i="16" s="1"/>
  <c r="J16" i="16"/>
  <c r="R16" i="16" s="1"/>
  <c r="J15" i="16"/>
  <c r="R15" i="16" s="1"/>
  <c r="J14" i="16"/>
  <c r="R14" i="16" s="1"/>
  <c r="J13" i="16"/>
  <c r="R13" i="16" s="1"/>
  <c r="J12" i="16"/>
  <c r="R12" i="16" s="1"/>
  <c r="N38" i="7"/>
  <c r="I38" i="7"/>
  <c r="I36" i="7" s="1"/>
  <c r="I51" i="7" s="1"/>
  <c r="M38" i="7"/>
  <c r="M36" i="7" s="1"/>
  <c r="M51" i="7" s="1"/>
  <c r="N36" i="7"/>
  <c r="J38" i="7"/>
  <c r="J36" i="7" s="1"/>
  <c r="J51" i="7" s="1"/>
  <c r="N51" i="7" l="1"/>
</calcChain>
</file>

<file path=xl/sharedStrings.xml><?xml version="1.0" encoding="utf-8"?>
<sst xmlns="http://schemas.openxmlformats.org/spreadsheetml/2006/main" count="5590" uniqueCount="874">
  <si>
    <t>ANEKSI nr.1 Raporti Përmbledhës i Shpenzimeve të Ministrisë/Institucionit Buxhetor</t>
  </si>
  <si>
    <t>në/lekë</t>
  </si>
  <si>
    <t>Emri i Grupit</t>
  </si>
  <si>
    <t>Kodi i grupit</t>
  </si>
  <si>
    <t>16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</si>
  <si>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</si>
  <si>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</si>
  <si>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</si>
  <si>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</si>
  <si>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</si>
  <si>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</si>
  <si>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</si>
  <si>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</si>
  <si>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</si>
  <si>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</si>
  <si>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</si>
  <si>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</si>
  <si>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</si>
  <si>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</si>
  <si>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</si>
  <si>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</si>
  <si>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</si>
  <si>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</si>
  <si>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</si>
  <si>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</si>
  <si>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</si>
  <si>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</si>
  <si>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</si>
  <si>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</si>
  <si>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</si>
  <si>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01160</t>
  </si>
  <si>
    <t>Prefekturat</t>
  </si>
  <si>
    <t>01170</t>
  </si>
  <si>
    <t>Gjendja Civile</t>
  </si>
  <si>
    <t>03140</t>
  </si>
  <si>
    <t>Policia e Shtetit</t>
  </si>
  <si>
    <t>03150</t>
  </si>
  <si>
    <t>Garda e Republikës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</si>
  <si>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</si>
  <si>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</si>
  <si>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</si>
  <si>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</si>
  <si>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</si>
  <si>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</si>
  <si>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</si>
  <si>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</si>
  <si>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</si>
  <si>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</si>
  <si>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</si>
  <si>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</si>
  <si>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</si>
  <si>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</si>
  <si>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</si>
  <si>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</si>
  <si>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</si>
  <si>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</si>
  <si>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</si>
  <si>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</si>
  <si>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</si>
  <si>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</si>
  <si>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</si>
  <si>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</si>
  <si>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</si>
  <si>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</si>
  <si>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</si>
  <si>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</si>
  <si>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</si>
  <si>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</si>
  <si>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</si>
  <si>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</si>
  <si>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</si>
  <si>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</si>
  <si>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>Nëpunësi Zbatues</t>
  </si>
  <si>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</si>
  <si>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</si>
  <si>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</si>
  <si>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</si>
  <si>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</si>
  <si>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</si>
  <si>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</si>
  <si>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</si>
  <si>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</si>
  <si>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</si>
  <si>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</si>
  <si>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</si>
  <si>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</si>
  <si>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</si>
  <si>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</si>
  <si>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</si>
  <si>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</si>
  <si>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</si>
  <si>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</si>
  <si>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</si>
  <si>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</si>
  <si>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</si>
  <si>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</si>
  <si>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</si>
  <si>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</si>
  <si>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</si>
  <si>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</si>
  <si>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Ndryshimi ne vlere absolute</t>
  </si>
  <si>
    <t>Realizimi ne %</t>
  </si>
  <si>
    <t>06</t>
  </si>
  <si>
    <t>Nga të ardhurat jashtë limitit</t>
  </si>
  <si>
    <t>91603AA</t>
  </si>
  <si>
    <t>Akte të regjistruara dhe dokumente të lëshuara</t>
  </si>
  <si>
    <t>nr aktesh/nr dokumentash</t>
  </si>
  <si>
    <t>91603AB</t>
  </si>
  <si>
    <t>Sistem i adresave i përmiresuar dhe rritja e funksionalitetit të Regjistrit Kombëtar të GJC</t>
  </si>
  <si>
    <t>nr sistemi</t>
  </si>
  <si>
    <t>21AB701</t>
  </si>
  <si>
    <t>Permiresimi i infrastruktures hardware dhe software te RKA</t>
  </si>
  <si>
    <t>Nr sistemesh</t>
  </si>
  <si>
    <t>Drejtuesi i Ekipit Menaxhues të Programit</t>
  </si>
  <si>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</si>
  <si>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</si>
  <si>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</si>
  <si>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</si>
  <si>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</si>
  <si>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</si>
  <si>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</si>
  <si>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</si>
  <si>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</si>
  <si>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</si>
  <si>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</si>
  <si>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</si>
  <si>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</si>
  <si>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</si>
  <si>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</si>
  <si>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</si>
  <si>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Te ardhura jashte limiti</t>
  </si>
  <si>
    <t>Total i Ministrisë/Institucionit</t>
  </si>
  <si>
    <t>Numri i punonjesve në Total</t>
  </si>
  <si>
    <t>Numri faktik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</si>
  <si>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</si>
  <si>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</si>
  <si>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</si>
  <si>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</si>
  <si>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</si>
  <si>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</si>
  <si>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</si>
  <si>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</si>
  <si>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</si>
  <si>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</si>
  <si>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</si>
  <si>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</si>
  <si>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</si>
  <si>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</si>
  <si>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</si>
  <si>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</si>
  <si>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</si>
  <si>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</si>
  <si>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</si>
  <si>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</si>
  <si>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</si>
  <si>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 xml:space="preserve">Sistem i adresave i përmiresuar dhe rritja e funksionalitetit të Regjistrit </t>
  </si>
  <si>
    <t>Totali Shpenzime për Investime</t>
  </si>
  <si>
    <t>21AB601</t>
  </si>
  <si>
    <t>Permiresimi i infrastuktures hardware dhe software te RKGJC</t>
  </si>
  <si>
    <t>Drejtuesi i Ekipit 
Menaxhues të 
Programit</t>
  </si>
  <si>
    <t>91602AA</t>
  </si>
  <si>
    <t>Akte normative të verifikuara.</t>
  </si>
  <si>
    <t>91602AB</t>
  </si>
  <si>
    <t>Monitorime të kryera në nivel qarku</t>
  </si>
  <si>
    <t>91602AC</t>
  </si>
  <si>
    <t>Aktivitet per bashkerendim procesesh mes bashkive</t>
  </si>
  <si>
    <t>91602AD</t>
  </si>
  <si>
    <t>Kërkesa të trajtuara për administrimin dhe mbrojtjen e tokës.</t>
  </si>
  <si>
    <t>18AS501</t>
  </si>
  <si>
    <t>Pajisje zyre të blera për Prefekturën e qarkut Berat</t>
  </si>
  <si>
    <t>18AS502</t>
  </si>
  <si>
    <t>Pajisje zyre të blera për Prefekturën e qarkut Durrës</t>
  </si>
  <si>
    <t>18AS503</t>
  </si>
  <si>
    <t>Pajisje zyre të blera për Prefekturën e qarkut Fier</t>
  </si>
  <si>
    <t>18AS505</t>
  </si>
  <si>
    <t>Pajisje zyre të blera për Prefekturën e qarkut Elbasan</t>
  </si>
  <si>
    <t>18AS508</t>
  </si>
  <si>
    <t>Pajisje zyre të blera për Prefekturën e qarkut Lezhë</t>
  </si>
  <si>
    <t>18AS604</t>
  </si>
  <si>
    <t>Rikonstruksion zyrash për Prefekturën e qarkut Berat</t>
  </si>
  <si>
    <t>M160870</t>
  </si>
  <si>
    <t>Blerje pajisje dhe orendi zyre Prefektura Vlorë</t>
  </si>
  <si>
    <t>18CK201</t>
  </si>
  <si>
    <t>projektin "THEMA" I impletentuar nga Prefektura qarkut Gjirokaster</t>
  </si>
  <si>
    <t>18CK301</t>
  </si>
  <si>
    <t>projekti "CULTURAL-LANDS" I impletentuar nga Prefektura qarkut Gjirokaster</t>
  </si>
  <si>
    <t>20AF201</t>
  </si>
  <si>
    <t>Projekti "SMARTiMONY"- Prefektura e qarkut Gjirokaster</t>
  </si>
  <si>
    <t>20AF301</t>
  </si>
  <si>
    <t>Projekti "I-THEA"-Prefektura e qarkut Gjirokaster</t>
  </si>
  <si>
    <t>91605AA</t>
  </si>
  <si>
    <t>Personalitete VIP vendas dhe te huaj të ruajtur nga Garda.</t>
  </si>
  <si>
    <t>18AV005</t>
  </si>
  <si>
    <t xml:space="preserve">Integrimi i sistemeve të sigurisë dhe vëzhgimit me Kamera për ORV dhe </t>
  </si>
  <si>
    <t>M160861</t>
  </si>
  <si>
    <t>Blerje e mjeteve të Transportit</t>
  </si>
  <si>
    <t>91604AA</t>
  </si>
  <si>
    <t>Operacione policore te hetuara</t>
  </si>
  <si>
    <t>91604AB</t>
  </si>
  <si>
    <t>Operacione te posacme konvencionale</t>
  </si>
  <si>
    <t>91604AC</t>
  </si>
  <si>
    <t>Operacione policore ndaj ekstremisteve e grupeve terroriste</t>
  </si>
  <si>
    <t>91604AD</t>
  </si>
  <si>
    <t>Persona me cilesi te vecante te mbrojtur</t>
  </si>
  <si>
    <t>91604AF</t>
  </si>
  <si>
    <t>Sherbime te policise rrugore te kryera ne rruget nacionale</t>
  </si>
  <si>
    <t>91604AG</t>
  </si>
  <si>
    <t>Sherbime te Forcave Speciale dhe e NSH per sigurimin e Rendit Publik</t>
  </si>
  <si>
    <t>91604AI</t>
  </si>
  <si>
    <t>Objekte te siguruara (objekte e personalitete)</t>
  </si>
  <si>
    <t>91604AJ</t>
  </si>
  <si>
    <t>Operacione te sigurise ne kufin blu</t>
  </si>
  <si>
    <t>91604AK</t>
  </si>
  <si>
    <t xml:space="preserve">Persona te procesuar ne PKK kategiria e I;II dhe e II-te (Ajror, detar e </t>
  </si>
  <si>
    <t>91604AL</t>
  </si>
  <si>
    <t>Qen policie te trajnuar ne kushte sherbimi</t>
  </si>
  <si>
    <t>91604AM</t>
  </si>
  <si>
    <t>Rekrut  te trajnuar ne  auditore dhe ne  terren</t>
  </si>
  <si>
    <t>91604AP</t>
  </si>
  <si>
    <t>Punonjes te trajtuar me pagese kalimtare</t>
  </si>
  <si>
    <t>91604AR</t>
  </si>
  <si>
    <t>Raporte  financiare per menaxhimin e burimeve financiare e njerzore</t>
  </si>
  <si>
    <t>91604AS</t>
  </si>
  <si>
    <t xml:space="preserve">Raporte per numer provash biologjike, shkencore, balistike, si dhe prova te </t>
  </si>
  <si>
    <t>18AT207</t>
  </si>
  <si>
    <t>Pagese TVsh-je perPolicine Shkencore, Donacion ( nga Komisioni Europian)</t>
  </si>
  <si>
    <t>18AT703</t>
  </si>
  <si>
    <t>Studim projektim  per  Repartin NSH Fier</t>
  </si>
  <si>
    <t>18AT708</t>
  </si>
  <si>
    <t>18AT818</t>
  </si>
  <si>
    <t>Ndertim/Rikonstruksion per Komisariatin e Policise Sarande</t>
  </si>
  <si>
    <t>18AT819</t>
  </si>
  <si>
    <t>18AT821</t>
  </si>
  <si>
    <t>18AT826</t>
  </si>
  <si>
    <t>Pagese Supervizori per Ndertim Objektesh ne DVP Elbasan</t>
  </si>
  <si>
    <t>18AT902</t>
  </si>
  <si>
    <t>Rikonstruksion  I godines se  DVP Elbasan</t>
  </si>
  <si>
    <t>18AT903</t>
  </si>
  <si>
    <t>Rikonstruksion  I godines se  DVP Berat</t>
  </si>
  <si>
    <t>18AT905</t>
  </si>
  <si>
    <t>Pagese leje ndertimi per projektin: Rikonstruksion i godines ne DVP Elbasan</t>
  </si>
  <si>
    <t>18AT915</t>
  </si>
  <si>
    <t>Pagese supervizori per Rikonstruksion te godines se DVP Berat</t>
  </si>
  <si>
    <t>18AT917</t>
  </si>
  <si>
    <t>Pagese leje ndertimi per Rikonstruksion I godines se DVP Berat</t>
  </si>
  <si>
    <t>18AU107</t>
  </si>
  <si>
    <t xml:space="preserve">Pagese TVSH -je -Bashkimi Europian per zbatimin e ligjit në Shqipëri - EU4 </t>
  </si>
  <si>
    <t>18AU711</t>
  </si>
  <si>
    <t xml:space="preserve">Rikonstruksion i Sallave operative te NUE ne DVP e komisariatet e </t>
  </si>
  <si>
    <t>M160023</t>
  </si>
  <si>
    <t>TVSH Detyrim Doganor</t>
  </si>
  <si>
    <t>M160220</t>
  </si>
  <si>
    <t>Fondi i ngrire</t>
  </si>
  <si>
    <t>M160258</t>
  </si>
  <si>
    <t xml:space="preserve">Pagese TVSh-SEESAC (Southeastern and Eastern Europe Clearinghouse for </t>
  </si>
  <si>
    <t>M160809</t>
  </si>
  <si>
    <t>Pajisje e Orendi zyrash</t>
  </si>
  <si>
    <t>M160810</t>
  </si>
  <si>
    <t>Armatime</t>
  </si>
  <si>
    <t>M160883</t>
  </si>
  <si>
    <t xml:space="preserve">Pajisje te blera per Policine Kriminale ( Aplikimi I identifikimit biometrik te </t>
  </si>
  <si>
    <t>18AT501</t>
  </si>
  <si>
    <t>Blerje pajisje per strukturat e policise dhe asistence teknike</t>
  </si>
  <si>
    <t>18AU106</t>
  </si>
  <si>
    <t>Asistence nga Bashkimi Europian per zbatimin e ligjit ne Shqiperi  - EU4 LEA"</t>
  </si>
  <si>
    <t>18AU108</t>
  </si>
  <si>
    <t xml:space="preserve">Asistence per autoritet Shqiptare per te zvogeluar rrezikun e perhapjes dhe </t>
  </si>
  <si>
    <t>GM16044</t>
  </si>
  <si>
    <t>Programi Policimit ne Komunitet  faza e dyte (qeveria suedeze)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</si>
  <si>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</si>
  <si>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</si>
  <si>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</si>
  <si>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19AI301</t>
  </si>
  <si>
    <t xml:space="preserve">Financimi i projektimit, zbatimit të punimeve, mbikëqyrjes dhe kolaudimit të </t>
  </si>
  <si>
    <t>91601AA</t>
  </si>
  <si>
    <t>Akte ligjore dhe nënligjore të hartuara</t>
  </si>
  <si>
    <t>91601AB</t>
  </si>
  <si>
    <t>Auditimi të kryera,</t>
  </si>
  <si>
    <t>91601AC</t>
  </si>
  <si>
    <t>Inspektime të kryera të veprave penale nga sistemi bashkëkohor</t>
  </si>
  <si>
    <t>91601AE</t>
  </si>
  <si>
    <t>Azilkerkues të trajtuar me sherbime rezidenciale</t>
  </si>
  <si>
    <t>91601AF</t>
  </si>
  <si>
    <t>Inspektime të kryera</t>
  </si>
  <si>
    <t>91601AG</t>
  </si>
  <si>
    <t>Pasuri të sekuestruara</t>
  </si>
  <si>
    <t>91601AH</t>
  </si>
  <si>
    <t>Pasuri te Konfiskuara</t>
  </si>
  <si>
    <t>18AS205</t>
  </si>
  <si>
    <t>Rikonstruksion/Ndërtim i Godinës së SH.Ç.B.A.</t>
  </si>
  <si>
    <t>18AS306</t>
  </si>
  <si>
    <t>Orendi e paisje zyre për Godinen e Re të SH.Ç.B.A</t>
  </si>
  <si>
    <t>18AS307</t>
  </si>
  <si>
    <t>Blerje Programi për analizim të dhënash per Sh.Ç.B.A</t>
  </si>
  <si>
    <t>22AC402</t>
  </si>
  <si>
    <t>Pagesë TVSH-je për Projektin "Migracioni dhe Diaspora".</t>
  </si>
  <si>
    <t>M160911</t>
  </si>
  <si>
    <t>Blerje paisje zyre per Aparatin Ministrise se Puneve te Brendshme</t>
  </si>
  <si>
    <t>M160913</t>
  </si>
  <si>
    <t>Blerje paisje zyre dhe pergjimi per SH. Ç. B. A</t>
  </si>
  <si>
    <t>18AS308</t>
  </si>
  <si>
    <t>Blerje pajisje te Ndryshme (Shtepia e Pushimit Durres)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</si>
  <si>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</si>
  <si>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</si>
  <si>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</si>
  <si>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</si>
  <si>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</si>
  <si>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</si>
  <si>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</si>
  <si>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</si>
  <si>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</si>
  <si>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</si>
  <si>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</si>
  <si>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</si>
  <si>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</si>
  <si>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</si>
  <si>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</si>
  <si>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</si>
  <si>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</si>
  <si>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</si>
  <si>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</si>
  <si>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</si>
  <si>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</si>
  <si>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</si>
  <si>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</si>
  <si>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</si>
  <si>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</si>
  <si>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</si>
  <si>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</si>
  <si>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</si>
  <si>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</si>
  <si>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</si>
  <si>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</si>
  <si>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</si>
  <si>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</si>
  <si>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</si>
  <si>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</si>
  <si>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</si>
  <si>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</si>
  <si>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Numer hetimesh dhe sherbimesh te kryera</t>
  </si>
  <si>
    <t>Numër operacionesh konvencionale</t>
  </si>
  <si>
    <t>Numer operacionesh</t>
  </si>
  <si>
    <t>Numer personash te trajtuar  financiarisht me program mbrojtjeje</t>
  </si>
  <si>
    <t>Numer sherbimesh</t>
  </si>
  <si>
    <t>Numer  sherbimesh</t>
  </si>
  <si>
    <t>Numer objektesh e personash</t>
  </si>
  <si>
    <t>Numer operacionesh te kryera</t>
  </si>
  <si>
    <t>Persona te procesuar ne PKK kategiria e I;II dhe e II-te (Ajror, detar e Tokesor)</t>
  </si>
  <si>
    <t>Persona te procesuar</t>
  </si>
  <si>
    <t>Numer krere qensh policie</t>
  </si>
  <si>
    <t>Numer punonmjesish te rinj</t>
  </si>
  <si>
    <t>Numer personash te trajtuar ne vit</t>
  </si>
  <si>
    <t>numer raportesh</t>
  </si>
  <si>
    <t>Raporte per numer provash biologjike, shkencore, balistike, si dhe prova te gjurmeve te gishtave te realizuara</t>
  </si>
  <si>
    <t>Numer provash</t>
  </si>
  <si>
    <t>Numer Pagesash</t>
  </si>
  <si>
    <t>Numer pajisjesh te blera</t>
  </si>
  <si>
    <t>Meter  kateror sip. e projektuar</t>
  </si>
  <si>
    <t>Meter  kateror sip. e ndertuar /sistemuar</t>
  </si>
  <si>
    <t>Pagese Supervizori per Ndertim /Rikonstruksion i Objektit ne Komisariatin e Policise Sarande</t>
  </si>
  <si>
    <t>Numer pagesash</t>
  </si>
  <si>
    <t>Meter  kateror sip. e rikonstrutuar</t>
  </si>
  <si>
    <t>M² te rikonstruktura</t>
  </si>
  <si>
    <t>numer pagesash</t>
  </si>
  <si>
    <t>Asistence per autoritet Shqiptare per te zvogeluar rrezikun e perhapjes dhe keqpoerdorimit te AVL</t>
  </si>
  <si>
    <t>Numer sherbimesh dhe asistence trajnimi</t>
  </si>
  <si>
    <t>Numer mjetesh te blera</t>
  </si>
  <si>
    <t>Pagese TVSh-SEESAC (Southeastern and Eastern Europe Clearinghouse for Control of Small Arms and Light Veapons - PNUD</t>
  </si>
  <si>
    <t>Pajisje te blera per Policine Kriminale ( Aplikimi I identifikimit biometrik te personit) LTA.</t>
  </si>
  <si>
    <t>T</t>
  </si>
  <si>
    <t>Produktet e realizuara nga përdorimi i të ardhurave jashtë limitit (Nga kapitulli 06)</t>
  </si>
  <si>
    <t>Nr. aktesh</t>
  </si>
  <si>
    <t>Nr. Auditimesh</t>
  </si>
  <si>
    <t>Nr. Inspektimesh</t>
  </si>
  <si>
    <t>Nr. Personash</t>
  </si>
  <si>
    <t>numer</t>
  </si>
  <si>
    <t>Nr. License</t>
  </si>
  <si>
    <t>Nr. Paisjesh</t>
  </si>
  <si>
    <t>numër aktesh</t>
  </si>
  <si>
    <t>numër monitorimesh</t>
  </si>
  <si>
    <t>numër kërkesash</t>
  </si>
  <si>
    <t>Numër pajisjesh</t>
  </si>
  <si>
    <t>numër projekti</t>
  </si>
  <si>
    <t>numer projekti</t>
  </si>
  <si>
    <t>numër zyrash</t>
  </si>
  <si>
    <t>Integrimi i sistemeve të sigurisë dhe vëzhgimit me Kamera për ORV dhe infrastrukturën e Gardës së Republikës.</t>
  </si>
  <si>
    <t>Numër fizik</t>
  </si>
  <si>
    <t>Nr. Mjetesh</t>
  </si>
  <si>
    <t>18AS206</t>
  </si>
  <si>
    <t>Mbikqyrje punimesh per rikonstruksionin/ndertimin e godines se SH.Ç.B.A</t>
  </si>
  <si>
    <t>18AS207</t>
  </si>
  <si>
    <t>Kolaudim punimesh per rikonstriksionin/ndertimin e godines se SH.Ç.B.A.</t>
  </si>
  <si>
    <t>18AS304</t>
  </si>
  <si>
    <t>Paisje eletronike të blera për I.K.M.T</t>
  </si>
  <si>
    <t>18AS507</t>
  </si>
  <si>
    <t>Pajisje zyre të blera për Prefekturën e qarkut Kukës</t>
  </si>
  <si>
    <t>18AS509</t>
  </si>
  <si>
    <t>Pajisje zyre të blera për Prefekturën e qarkut Shkodër</t>
  </si>
  <si>
    <t>18AS605</t>
  </si>
  <si>
    <t>Rikonstruksion zyrash për Prefekturën e qarkut Elbasan</t>
  </si>
  <si>
    <t>M160101</t>
  </si>
  <si>
    <t>Studim Projektim (njesite e reja SP Manez, SP Selenice, SP Konispol, KP Maliq dhe KP Ura vajgurore)</t>
  </si>
  <si>
    <t>Pagese Leje Ndertimi per Ndertim/Rikonstruksion te Objektit në Komisariatin e Policise Sarande</t>
  </si>
  <si>
    <t>M160811</t>
  </si>
  <si>
    <t>Pajisje speciale per Pol Rrugore</t>
  </si>
  <si>
    <t>Firma:</t>
  </si>
  <si>
    <t>Data:</t>
  </si>
  <si>
    <t>A000001</t>
  </si>
  <si>
    <t>Orendi, Pajisje te ndryshme (Kap.6)</t>
  </si>
  <si>
    <t>18AT713</t>
  </si>
  <si>
    <t>Studim projektim per Komisariatin e Policise Kurbin</t>
  </si>
  <si>
    <t>18AT820</t>
  </si>
  <si>
    <t>18AT833</t>
  </si>
  <si>
    <t>Ndertim/Rikonstruksion i godines se Kom Kurbin</t>
  </si>
  <si>
    <t>18AT834</t>
  </si>
  <si>
    <t>Pagese leje ndertimi per Ndertim/Rikonstruksion I godines se Kom Kurbin</t>
  </si>
  <si>
    <t>18AT835</t>
  </si>
  <si>
    <t>Pagese supervizori per Ndertim/Rikonstruksion te godines se Kom Kurbin</t>
  </si>
  <si>
    <t>18AT837</t>
  </si>
  <si>
    <t>Ndertim/Rikonstruksion i godines se Kom Policise Kruje</t>
  </si>
  <si>
    <t>18AT838</t>
  </si>
  <si>
    <t>18AT839</t>
  </si>
  <si>
    <t>18AT840</t>
  </si>
  <si>
    <t>Ndërtim i godinës së Postes se Policisë Roskovec</t>
  </si>
  <si>
    <t>18AT841</t>
  </si>
  <si>
    <t>Leje ndertimi per Ndërtimin e  godinës së Postes se Policisë Roskovec</t>
  </si>
  <si>
    <t>18AT842</t>
  </si>
  <si>
    <t>Pagese Supervizori per Ndërtimin e  godinës së Postes se Policisë Roskovec</t>
  </si>
  <si>
    <t>18AT919</t>
  </si>
  <si>
    <t xml:space="preserve">Rikonstruksion i dhomave te shoqerimit ne Kom, e Pol, dhe blloku i sigigurise </t>
  </si>
  <si>
    <t>18AT920</t>
  </si>
  <si>
    <t>Rikonstruksion godines se DTI (kati I pare dhe I dyte) I nderteses 3-kateshe</t>
  </si>
  <si>
    <t>18AT921</t>
  </si>
  <si>
    <t xml:space="preserve">Pagese supervizori Rikonstruksion godines se DTI (kati I pare dhe I dyte) I </t>
  </si>
  <si>
    <t>18AT922</t>
  </si>
  <si>
    <t>Rikonstruksion  i godinës së Stacionit  te Policisë Patos</t>
  </si>
  <si>
    <t>18AT923</t>
  </si>
  <si>
    <t xml:space="preserve">Pagese leje ndertimi per Rikonstruksion   godinës së Stacionit te Policisë </t>
  </si>
  <si>
    <t>18AT924</t>
  </si>
  <si>
    <t xml:space="preserve">Pagese Supervizori  per Rikonstruksion   godinës së Stacionit te Policisë </t>
  </si>
  <si>
    <t>18AT925</t>
  </si>
  <si>
    <t>Rikonstruksion I zyrave ne DVP e Policise per rrjetin e AMP</t>
  </si>
  <si>
    <t>18AU004</t>
  </si>
  <si>
    <t>Blerje Automjetesh te kalueshmerise se larte</t>
  </si>
  <si>
    <t>18AU005</t>
  </si>
  <si>
    <t>Blerje automjete speciale</t>
  </si>
  <si>
    <t>18AU718</t>
  </si>
  <si>
    <t>Program financiar dhe inventarizues për Policinë e Shtetit</t>
  </si>
  <si>
    <t>18AU719</t>
  </si>
  <si>
    <t>Përmirësimi i sistemit TIMS dhe modulit të kontrollit kufitar</t>
  </si>
  <si>
    <t>18AU720</t>
  </si>
  <si>
    <t>Përmirësimi i moduleve Menaxhim i Çështjes, salla Operative</t>
  </si>
  <si>
    <t>18AU721</t>
  </si>
  <si>
    <t xml:space="preserve">Përmirësimi i sistemit të trajtimit të aplikimeve për qytetarët dhe subjektet </t>
  </si>
  <si>
    <t>18AU722</t>
  </si>
  <si>
    <t xml:space="preserve">Ngritja e sistemit të menaxhimit të informacionit për Akademinë e Sigurisë </t>
  </si>
  <si>
    <t>M160510</t>
  </si>
  <si>
    <t>Paisje per policine shkencore</t>
  </si>
  <si>
    <t>M160800</t>
  </si>
  <si>
    <t>Blerje pajisje per policine e rendit</t>
  </si>
  <si>
    <t>18AT503</t>
  </si>
  <si>
    <t xml:space="preserve">Asistence -OSINT RADAR "Partneriteti Operacional Kundër Kontrabandës në </t>
  </si>
  <si>
    <t>18AT504</t>
  </si>
  <si>
    <t xml:space="preserve">Asisstence -ARIEN ¿Intelligjenca Artificiale në Luftën Kundër Prodhimit dhe </t>
  </si>
  <si>
    <t>18AS310</t>
  </si>
  <si>
    <t>Blerje paisje speciale për I.K.M.T</t>
  </si>
  <si>
    <t>24AD801</t>
  </si>
  <si>
    <t xml:space="preserve">Forcimi i angazhimit demokratik permes rrjeteve kundershtare gjeneruese te </t>
  </si>
  <si>
    <t>M161023</t>
  </si>
  <si>
    <t>Modernizim i Infratsrukturës që ka Garda në përdorim</t>
  </si>
  <si>
    <t>18AS506</t>
  </si>
  <si>
    <t>Pajisje zyre të blera për Prefekturën e qarkut Korçë</t>
  </si>
  <si>
    <t>Asistence -OSINT RADAR "Partneriteti Operacional Kundër Kontrabandës në Ballkanin Perëndimor dhe BE-në Lindore"</t>
  </si>
  <si>
    <t>Numer asistence</t>
  </si>
  <si>
    <t>Asisstence -ARIEN ¿Intelligjenca Artificiale në Luftën Kundër Prodhimit dhe Trafikimit të Drogës¿</t>
  </si>
  <si>
    <t>Numer Asistence</t>
  </si>
  <si>
    <t>Meter kateror sip. e projektuar</t>
  </si>
  <si>
    <t>Meter kateror te ndertuara</t>
  </si>
  <si>
    <t>Pagese leje ndertimi per Ndertim /rikosntruksionin e godines se Komisariatit te Policise Kruje</t>
  </si>
  <si>
    <t>Pagese supervizori per Ndertim /rikosntruksionin e godines se Komisariatit te Policise Kruje</t>
  </si>
  <si>
    <t>m² e ndertuar</t>
  </si>
  <si>
    <t>Rikonstruksion i dhomave te shoqerimit ne Kom, e Pol, dhe blloku i sigigurise ne Komisariate , ne KP Lushnje, Tualetet e Aparatit te DPSH etj.</t>
  </si>
  <si>
    <t>Numer sistemi</t>
  </si>
  <si>
    <t>Numer modulesh</t>
  </si>
  <si>
    <t>cope</t>
  </si>
  <si>
    <t>Forcimi i angazhimit demokratik permes rrjeteve kundershtare gjeneruese te bazuara ne vlera-SOLARIS</t>
  </si>
  <si>
    <t>nr. projekti</t>
  </si>
  <si>
    <t>Viti paraardhës 2024</t>
  </si>
  <si>
    <t>Plani Fillestar
 Vjetor 
Viti 2025</t>
  </si>
  <si>
    <t>Plani Vjetor
 i Rishikuar
 Viti 2025</t>
  </si>
  <si>
    <t>18AS311</t>
  </si>
  <si>
    <t>Blerje paisje zyre dhe kompjuterike QKEDH</t>
  </si>
  <si>
    <t>18AS403</t>
  </si>
  <si>
    <t>Blerje mjete transporti IKMT</t>
  </si>
  <si>
    <t>18AS504</t>
  </si>
  <si>
    <t>Pajisje zyre të blera për Prefekturën e qarkut Gjirokastër</t>
  </si>
  <si>
    <t>18AS511</t>
  </si>
  <si>
    <t>Pajisje zyre të blera për Prefekturën e qarkut Tiranë</t>
  </si>
  <si>
    <t>18AS513</t>
  </si>
  <si>
    <t xml:space="preserve"> Pajisje zyre te blera per Prefekturen e qarkut Vlore</t>
  </si>
  <si>
    <t>18AS614</t>
  </si>
  <si>
    <t xml:space="preserve">Rikonstruksion ambientesh per Prefekturen e qarkut Lezhe ( izolim tarace &amp; </t>
  </si>
  <si>
    <t>24AI001</t>
  </si>
  <si>
    <t xml:space="preserve">Financim I huaj për projektin "Nxitja e bashkëpunimit ndërkufitar për </t>
  </si>
  <si>
    <t>24AI002</t>
  </si>
  <si>
    <t>Projekti "A slow tour" Prefektura qarkut Korce</t>
  </si>
  <si>
    <t xml:space="preserve">Studim Projektim (njesite e reja SP Manez, SP Selenice, SP Konispol, KP Maliq </t>
  </si>
  <si>
    <t>18AT825</t>
  </si>
  <si>
    <t>Pagese Kolaudatori per Ndertim Objektesh ne DVP Elbasan</t>
  </si>
  <si>
    <t>18AT845</t>
  </si>
  <si>
    <t>Pagese Tvsh per ndertimin e godines se DVKM Tirane</t>
  </si>
  <si>
    <t>18AT847</t>
  </si>
  <si>
    <t>Pagese oponence teknike per Ndertim/rikonstruksion e godines se NSH Fier</t>
  </si>
  <si>
    <t>18AT848</t>
  </si>
  <si>
    <t xml:space="preserve">Pagese oponence teknike per Ndertim/rikonstruksion e godines se </t>
  </si>
  <si>
    <t>18AT849</t>
  </si>
  <si>
    <t xml:space="preserve">Pagese leje ndertimi per Ndertim e godines se Drejtorise se Kufi-Migracionit </t>
  </si>
  <si>
    <t>18AT916</t>
  </si>
  <si>
    <t>Pagese Kolaudatori per Rikonstruksion te godines se DVP Berat</t>
  </si>
  <si>
    <t>18AT927</t>
  </si>
  <si>
    <t xml:space="preserve">Pagese Oponence teknike per Rikonstruksion e godinës së Stacionit te </t>
  </si>
  <si>
    <t>18AU109</t>
  </si>
  <si>
    <t xml:space="preserve">Pagese leje ndertimi per Rikonstruksionin e kashuneve te qenve dhe rinovim </t>
  </si>
  <si>
    <t>18AU110</t>
  </si>
  <si>
    <t xml:space="preserve">Pagese leje ndertimi per Rikostruksionin e objektit ekzistues ne QFMT </t>
  </si>
  <si>
    <t>18AU111</t>
  </si>
  <si>
    <t>M160928</t>
  </si>
  <si>
    <t>Blerje pajisje per shpenzime instaluese</t>
  </si>
  <si>
    <t>18AT505</t>
  </si>
  <si>
    <t xml:space="preserve">Ndertim i godines se DVKM Tirane marreveshja me Mbreterine e Bashkuar 	</t>
  </si>
  <si>
    <t>18AT507</t>
  </si>
  <si>
    <t>Sistemi i Kamerave ne administrim te Policise se Shtetit-SMART CITY</t>
  </si>
  <si>
    <t>Nr.mjetesh</t>
  </si>
  <si>
    <t>Rikonstruksion ambientesh per Prefekturen e qarkut Lezhe ( izolim tarace &amp; pershtatje e hyrejs per personat me aftesi te kufizuara)</t>
  </si>
  <si>
    <t>Financim I huaj për projektin "Nxitja e bashkëpunimit ndërkufitar për kërkimin dhe ruajtjen e biodiversitetit në pjesën e lumit Vjosë që ndodhet në qarkun e Gjirokastrës dhe zonën greke"</t>
  </si>
  <si>
    <t>Pagese oponence teknike per Ndertim/rikonstruksion e godines se Komisariatit Kurbin</t>
  </si>
  <si>
    <t>Pagese leje ndertimi per Ndertim e godines se Drejtorise se Kufi-Migracionit Tiane</t>
  </si>
  <si>
    <t>Pagese Oponence teknike per Rikonstruksion e godinës së Stacionit te Policisë Patos</t>
  </si>
  <si>
    <t>Pagese leje ndertimi per Rikonstruksionin e kashuneve te qenve dhe rinovim I klinikes veterinare per projektin e huaj Asistence per autoritetet Shqiptare te AVL</t>
  </si>
  <si>
    <t>Pagese leje ndertimi per Rikostruksionin e objektit ekzistues ne QFMT propozuar per Qender Deaktivizimi per projektin e huaj Asistencë për autoritet Shqiptare te AVL</t>
  </si>
  <si>
    <t>Pagese Tvsh-je; Asistence per autoritet Shqiptare per te zvogeluar rrezikun e perhapjes dhe keqperdorimit te AVL</t>
  </si>
  <si>
    <t>numër trajnimesh</t>
  </si>
  <si>
    <t>Numer pajisjesh</t>
  </si>
  <si>
    <t xml:space="preserve">numer </t>
  </si>
  <si>
    <t>nr godine</t>
  </si>
  <si>
    <t>Nr sistemi</t>
  </si>
  <si>
    <t>Numer programesh</t>
  </si>
  <si>
    <t>Blerje paisje zyre, Prefektura Diber</t>
  </si>
  <si>
    <t>18AT929</t>
  </si>
  <si>
    <t>Pagese surpervizori Rikonstruksion i dhomave te shoqerimit ne Komisariatet e Policise Tirane dhe blloku I sigurise dhe shoqerimit  ne KP, Lushnje.</t>
  </si>
  <si>
    <t>18AT928</t>
  </si>
  <si>
    <t>Pagese leje ndertimi per Rikonstruksion i dhomave te shoqerimit ne Komisariatet e Policise Tirane dhe blloku I sigurise dhe shoqerimit  ne KP, Lushnje.</t>
  </si>
  <si>
    <t>Pagese Supervizori per Rikonstruksioin e dhomave te shoqerimit ne Komisariatet e Policise Tirane dhe ne KP, Lushnje.</t>
  </si>
  <si>
    <t xml:space="preserve">Emri:                    </t>
  </si>
  <si>
    <t xml:space="preserve">Emri:                      </t>
  </si>
  <si>
    <r>
      <t xml:space="preserve">Emri:                     </t>
    </r>
    <r>
      <rPr>
        <b/>
        <sz val="12"/>
        <color rgb="FF080808"/>
        <rFont val="Arial"/>
        <family val="2"/>
      </rPr>
      <t xml:space="preserve"> </t>
    </r>
  </si>
  <si>
    <r>
      <t xml:space="preserve">Emri:                      </t>
    </r>
    <r>
      <rPr>
        <b/>
        <sz val="12"/>
        <color rgb="FF080808"/>
        <rFont val="Arial"/>
        <family val="2"/>
      </rPr>
      <t>.</t>
    </r>
  </si>
  <si>
    <t>Aneksi 3.1 Raporti i performancës së produkteve të programit sipas artikujve</t>
  </si>
  <si>
    <t>Kodi I Produktit</t>
  </si>
  <si>
    <t>Sasia</t>
  </si>
  <si>
    <t>Transferta për Buxhetet Familjare dhe Individët</t>
  </si>
  <si>
    <t>Totali i shpenzime buxhetore</t>
  </si>
  <si>
    <t>Totali i shpenzimeve nga të Ardhura jashte limiti</t>
  </si>
  <si>
    <t>ILIR PRODA</t>
  </si>
  <si>
    <t>Blerje paisje zyre, Prefektura</t>
  </si>
  <si>
    <t>SPIRO MALIQI</t>
  </si>
  <si>
    <t>ANEKSI nr.4 Raporti i realizimit të treguesve të performances së programit</t>
  </si>
  <si>
    <t>Kodi i Grupit</t>
  </si>
  <si>
    <t>Emri i Programit</t>
  </si>
  <si>
    <t>Qëllimi i politikës së  programit</t>
  </si>
  <si>
    <t>Të kontribuojë në ngritjen e kapaciteteve të stafit të Ministrisë, duke bërë të mundur kordinimin e politikave për planifikimin e fondeve duke hartuar dhe zbatuar strategji për minimizimin e riskut. Sigurimi i legjislacionit në fushën e ndertimit dhe planifikimit të territorit, të burimeve ujore si dhe ushtrimi i kontrolleve dhe zbatimi i sanksioneve.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</si>
  <si>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</si>
  <si>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</si>
  <si>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</si>
  <si>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</si>
  <si>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</si>
  <si>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</si>
  <si>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</si>
  <si>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Buxheti Vjetor 
Plan Fillestar 
Viti 2025</t>
  </si>
  <si>
    <t>Buxheti Vjetor 
Plan i Rishikuar 
Viti 2025</t>
  </si>
  <si>
    <t>Fakti 
i 
Periudhës/progresive</t>
  </si>
  <si>
    <t>Ndryshimi 
(Plan - Fakt)</t>
  </si>
  <si>
    <t>% e realizimit</t>
  </si>
  <si>
    <t>Rekomandime të zbatuara të auditimeve të kryera.</t>
  </si>
  <si>
    <t>83</t>
  </si>
  <si>
    <t>84%</t>
  </si>
  <si>
    <t>0</t>
  </si>
  <si>
    <t>Raporti gra/burra për program</t>
  </si>
  <si>
    <t>Po</t>
  </si>
  <si>
    <t>57%</t>
  </si>
  <si>
    <t>Numri i grave ne pazicionet drejtuese/numrit te burrave ne te njejtin pozicion</t>
  </si>
  <si>
    <t>72%</t>
  </si>
  <si>
    <t>Objektivat e politikës së programit</t>
  </si>
  <si>
    <t xml:space="preserve">Objektivi </t>
  </si>
  <si>
    <t>Menaxhimi me efiçence dhe efektivitet i burimeve njerëzore dhe financiare.</t>
  </si>
  <si>
    <t>% e punonjësve të trajnuar kundrejt totalit.</t>
  </si>
  <si>
    <t>90%</t>
  </si>
  <si>
    <t>Raste të konstatuara të veprimtarisë te kundraligjshme si rezultat i inspektimit te kryer te veprave penale.</t>
  </si>
  <si>
    <t>16%</t>
  </si>
  <si>
    <t>Numri i rasteve te diskriminimit te trajtuara me baze gjinore ne institucion</t>
  </si>
  <si>
    <t>Pasuri te sekuestruara e te rikthyera ndaj totalit.</t>
  </si>
  <si>
    <t>7.5%</t>
  </si>
  <si>
    <t>Pasuri te konfiskuara e te tjetersuara ndaj totalit.</t>
  </si>
  <si>
    <t>6.5%</t>
  </si>
  <si>
    <t>Produktet</t>
  </si>
  <si>
    <t>Kodi i treguesit</t>
  </si>
  <si>
    <t>Emërtimi i treguesit</t>
  </si>
  <si>
    <t xml:space="preserve">lekë </t>
  </si>
  <si>
    <t>Paisje zyre te blera per Aparatin e MB,</t>
  </si>
  <si>
    <t>Paisje zyre dhe pergjimi te blera per SH.Ç.B.A</t>
  </si>
  <si>
    <t>Përmbushja e të drejtave per arsimim, punësim, kujdes shoqëror e shendetësor të personave që kanë aplikuar dhe përfituar mbrojtje ndërkombëtare në Republikën e Shqipërisë.</t>
  </si>
  <si>
    <t>Mbeshtetja e kostos së arsimimit, punësimit si dhe kujdesit shoqëror e shendetësor të personave që kane perfituar azil.</t>
  </si>
  <si>
    <t>86%</t>
  </si>
  <si>
    <t>Kapacitete pritëse ndaj totalit të kërkesave.</t>
  </si>
  <si>
    <t>95%</t>
  </si>
  <si>
    <t>Numri i azilkerkuesve që përfitojnë sherbime shëndetësore kundrejt totalit.</t>
  </si>
  <si>
    <t>37%</t>
  </si>
  <si>
    <t>Inspektimi, parandalimi dhe ekzekutimi i vendimeve për prishjen e ndërtimeve të kundraligjshme.</t>
  </si>
  <si>
    <t>Norma e uljes së ndërtimeve pa leje dhe objekteve të paligjshme që kanë zënë objekte me rëndësi kombëtare.</t>
  </si>
  <si>
    <t>38%</t>
  </si>
  <si>
    <t>Numri i vendimeve që IKMT hidhet në gjyq dhe fiton.</t>
  </si>
  <si>
    <t>82%</t>
  </si>
  <si>
    <t>Rastet e evidentuara te ndertimeve të kundraligjshme/inspektimeve ne total të kryera.</t>
  </si>
  <si>
    <t>5.1%</t>
  </si>
  <si>
    <t>Blerje mjete transporti për IKMT</t>
  </si>
  <si>
    <t>16-03140 Lufta pa kompromis dhe ndeshkimi i ashper penal ndaj grupeve dhe/ose organizatave kriminale te ndryshme, si dhe i grupeve me axhenda eksremiste te dhunshme dhe terroriste duke shenjesteruar dhe goditur veprimtarine e krimit te organizuar e rrjetet kriminale, gjurmuar , identifikuar , sekuestruar dhe konfiskuar cdo aset ekonomik te paligjshem.
Përforëcimi i zbatimit të ligjit për rritjen e nivelit të sigurisë publike dhe asaj rrugore.
Menaxhimi efektiv, efecient dhe i integruar i kufijve nëpërmjet mirëfunksionimit të 27 pikave të kalimit kufitar në Republikën e Shqipërisë.
Forcimi i kapaciteteve institucionale, garantimi i pavarësisë operacionale të policisë së shtetit dhe Konsolidimi i arsimit, kualifikimit dhe veçanërisht trajnimit të vazhdueshëm e të profilizuar të strukturave të Policisë së Shtetit.</t>
  </si>
  <si>
    <t>Ulja e numrit te aksidenteve rrugore (trend zbrites në % cdo vit)</t>
  </si>
  <si>
    <t>1143</t>
  </si>
  <si>
    <t>1132</t>
  </si>
  <si>
    <t>Shpejtësia e reagimit ndaj krimeve (në minuta)</t>
  </si>
  <si>
    <t>14</t>
  </si>
  <si>
    <t>13</t>
  </si>
  <si>
    <t>Shpejtësia e reagimit ndaj krimeve të dhunës në familje (minuta)</t>
  </si>
  <si>
    <t>16.03140.</t>
  </si>
  <si>
    <t>Rritja e besueshmerise se publikut ndaj strukturave hetimore te policise (krahasuar me vitin paraardhes)</t>
  </si>
  <si>
    <t>1%</t>
  </si>
  <si>
    <t>1% rritje nga viti paraardhes</t>
  </si>
  <si>
    <t>16,01340</t>
  </si>
  <si>
    <t>% e Parandalimit te veprave te renda Kriminale ( vrasje)</t>
  </si>
  <si>
    <t>ulje me 2%</t>
  </si>
  <si>
    <t>ulje me 2 % krahas</t>
  </si>
  <si>
    <t>16.0314.01 Rritja e sigurisë Publike dhe Sigurise rrugore përmes patrullimeve në rrugë dhe forcimi i kontrollit të territorit me policimin në komunitet.</t>
  </si>
  <si>
    <t>Numer i aksidenteve rrugore me pasoje vdekjen,</t>
  </si>
  <si>
    <t>160</t>
  </si>
  <si>
    <t>170</t>
  </si>
  <si>
    <t>66</t>
  </si>
  <si>
    <t>Numer Rastesh te shkeljeve  rrugore të evidentuara për tejkalim shpejtësie.</t>
  </si>
  <si>
    <t>299153</t>
  </si>
  <si>
    <t>250000</t>
  </si>
  <si>
    <t>Numer  telefonatash nga qytetaret te verivikuara</t>
  </si>
  <si>
    <t>1123640</t>
  </si>
  <si>
    <t>1263500</t>
  </si>
  <si>
    <t>Operacione speciale  te FLO  per mbeshtetjen e strukturave te tjera te policise per sigurimin e rendit publik</t>
  </si>
  <si>
    <t>2647</t>
  </si>
  <si>
    <t>2970</t>
  </si>
  <si>
    <t>Operaciones te forcave  speciale  per kapjen e autoreve te veprave te renda kriminale</t>
  </si>
  <si>
    <t>145</t>
  </si>
  <si>
    <t>200</t>
  </si>
  <si>
    <t>25</t>
  </si>
  <si>
    <t>Nr i punonjesve te policise rrugore gra ndaj totalit</t>
  </si>
  <si>
    <t>55</t>
  </si>
  <si>
    <t>70</t>
  </si>
  <si>
    <t>Nr i punonjesve te FNsh gra ndaj totalit</t>
  </si>
  <si>
    <t>3</t>
  </si>
  <si>
    <t>4</t>
  </si>
  <si>
    <t>1</t>
  </si>
  <si>
    <t>Nr I punonjesve te policise qe sherbejne ne patrullat e pergjithshme ndaj totalit</t>
  </si>
  <si>
    <t>374</t>
  </si>
  <si>
    <t>2620</t>
  </si>
  <si>
    <t>"Nr personash të vdekur për tejkalim shpejtësie/ totalit të nr të vdekurve në aksidente rrugor";</t>
  </si>
  <si>
    <t>46</t>
  </si>
  <si>
    <t>40</t>
  </si>
  <si>
    <t>Shpejtësia e reagimit të shërbimit policor</t>
  </si>
  <si>
    <t>16.03140.01</t>
  </si>
  <si>
    <t>Ndertesa policore te rikonstruktura e te ndertuara per mjediset e punes , shkollimit sipas standarteve</t>
  </si>
  <si>
    <t>50</t>
  </si>
  <si>
    <t>100</t>
  </si>
  <si>
    <t>Ulja e numrit te veprave penale , ne mbrotje te jetes e prones ne vendet ku jane instaluar kamerat e SMART SITIT</t>
  </si>
  <si>
    <t>Ulja ne masen 70%</t>
  </si>
  <si>
    <t>Nuk ka filluar implementimi i projektit</t>
  </si>
  <si>
    <t>Ulja e numrit te aksidenteve ne rruget apo akset ku do te instalohen kamerate  Smart Sitit</t>
  </si>
  <si>
    <t>Ulja ne masen 80%</t>
  </si>
  <si>
    <t>Nuk ka filluar impelmentimi i projektit</t>
  </si>
  <si>
    <t>Pajisjeje Speciale te blera per Policine e Rendit</t>
  </si>
  <si>
    <t>Pajisje te blera per Policine Rrugore</t>
  </si>
  <si>
    <t>Sistemi i Kamerave ne administrim te Policise se Shtetit, Smart City</t>
  </si>
  <si>
    <t>Studim Projektim (njesite e reja SP Manez, SP Selenice, SP Konispol, KP Ura vajgurore, Lushnje, Tepelene dhe Pogradec)</t>
  </si>
  <si>
    <t>Pagese leje ndertimi per Ndertim e  godines se Drejtorise se Kufi-Migracionit Tiane</t>
  </si>
  <si>
    <t>Rikonstruksion i godines se DVP Elbasan</t>
  </si>
  <si>
    <t>Rikonstruksion i godines se DVP Berat</t>
  </si>
  <si>
    <t>Rikonstruksion i dhomave te shoqerimit ne Kom, e Pol, Tirane dhe  ne Komisariatin e Policise  Lushnje etj.</t>
  </si>
  <si>
    <t>Pagese supervizore per rikonstruksionin e godines se DVP Berat</t>
  </si>
  <si>
    <t>Pagese kolaudatori per rikonstruksionin se godines se DVP Berat</t>
  </si>
  <si>
    <t>Pagese Oponence teknike per Rikonstruksion  e godinës së Stacionit te Policisë Patos</t>
  </si>
  <si>
    <t xml:space="preserve">Blerje automjete </t>
  </si>
  <si>
    <t>Pagese Tvsh-je;  Asistence per autoritet Shqiptare per te zvogeluar rrezikun e perhapjes dhe keqperdorimit te AVL</t>
  </si>
  <si>
    <t>Pagese leje ndertimi per "Rikonstruksionin e kashuneve te qenve dhe rinovim I klinikes veterinare" per projektin e huaj "Asistence per autoritetet Shqiptare….te AVL"</t>
  </si>
  <si>
    <t>Pagese leje ndertimi per  Rikostruksionin e  objektit ekzistues ne QFMT propozuar per Qender Deaktivizimi per projektin e huaj "Asistencë për autoritet Shqiptare …. te AVL"</t>
  </si>
  <si>
    <t>Programi i Policimit ne komunitet  (Qeverija Suedeze)</t>
  </si>
  <si>
    <t>16.0314.02 Rritja e hetimeve proaktive në luftën kundër krimit të organizuar, trafiqeve, korrupsionit, terrorizmit, si dhe Forcimi i koordinimit ndërinstitucional ndërkombëtar në luftën kundër krimit të organizuar e terrorizmit.</t>
  </si>
  <si>
    <t>Urdhra mbrojtje të menjëhershme të ekzekutuara</t>
  </si>
  <si>
    <t>2969</t>
  </si>
  <si>
    <t>2900</t>
  </si>
  <si>
    <t>Numer  shkembime informacionesh me parteneret nderkombetare</t>
  </si>
  <si>
    <t>29500</t>
  </si>
  <si>
    <t>25183</t>
  </si>
  <si>
    <t>% e hetimeve proaktive per individe dhe grupe me tendenca terroriste</t>
  </si>
  <si>
    <t>7</t>
  </si>
  <si>
    <t>Gjurmimi i aseteve kriminale dhe rritja e hetimeve pasurore , me  2,5 % cdo vit</t>
  </si>
  <si>
    <t>570</t>
  </si>
  <si>
    <t>584</t>
  </si>
  <si>
    <t>Rritja e hetimeve proaktive në fushën kundër korrupsionit  dhe veprave penale në detyrë.</t>
  </si>
  <si>
    <t>213</t>
  </si>
  <si>
    <t>421</t>
  </si>
  <si>
    <t>Rritja e hetimeve proaktive për pastrimin e produkteve (PP) të veprës penale ndaj totalit të hetimeve.</t>
  </si>
  <si>
    <t>318</t>
  </si>
  <si>
    <t>253</t>
  </si>
  <si>
    <t>16.0314.02</t>
  </si>
  <si>
    <t>Akte ekspertimi të Policisë Shkencore  në zbulimin dhe identifikimin e provave ligjore që fiksohen e mblidhen nga vendi i ngjarjes.</t>
  </si>
  <si>
    <t>9445</t>
  </si>
  <si>
    <t>11500</t>
  </si>
  <si>
    <t>Numri i arrestimeve  per dhune  ne familje</t>
  </si>
  <si>
    <t>695</t>
  </si>
  <si>
    <t>844</t>
  </si>
  <si>
    <t>Raste te dhunes ne familje, kundretjt totalit te rasteve te hetuara ne %</t>
  </si>
  <si>
    <t>0.6</t>
  </si>
  <si>
    <t>0.3%</t>
  </si>
  <si>
    <t>% e Viktimave  te demtuara nga dhuna ne familje sipas gjinise,  per te cilat eshte plotesuar kerkese padi per Urdher Mbrotje</t>
  </si>
  <si>
    <t xml:space="preserve">Ulja ne masen 1.2 </t>
  </si>
  <si>
    <t>Operacione policore te hetuara dhe sherbime te kryera</t>
  </si>
  <si>
    <t>Pagese TVsh-je , Donacion ( nga Komisioni Europian)</t>
  </si>
  <si>
    <t xml:space="preserve">Pajisje te blera per Poilicine Kriminale </t>
  </si>
  <si>
    <t>Pagese TVsh-je per SEESAC , Donacion ( rokosntruksion eper depot e armatimit dhe dhomat e proves)</t>
  </si>
  <si>
    <t>Asistence -OSINT RADAR “Partneriteti Operacional Kundër Kontrabandës në Ballkanin Perëndimor dhe BE-në Lindore”</t>
  </si>
  <si>
    <t>Asisstence -ARIEN “Intelligjenca Artificiale në Luftën Kundër Prodhimit dhe Trafikimit të Drogës”</t>
  </si>
  <si>
    <t>16.0314.03 Forcimi i masave për luftën kundër krimit ndërkufitar dhe trafiqeve të paligjshme, me synim rritjen e standardeve të sigurisë së kufijve sipas standardeve të BE-se dhe Kodit Schengen.</t>
  </si>
  <si>
    <t>Numer  rastesh  te dokumentave te falsifikuara/ 100.000 kalimtarë të kufirit</t>
  </si>
  <si>
    <t>127</t>
  </si>
  <si>
    <t>157</t>
  </si>
  <si>
    <t>52</t>
  </si>
  <si>
    <t>105</t>
  </si>
  <si>
    <t>Staf gra në PKK</t>
  </si>
  <si>
    <t>215</t>
  </si>
  <si>
    <t>32</t>
  </si>
  <si>
    <t>183</t>
  </si>
  <si>
    <t>Numer i qenve  te sherbimit te policise te trajnuar</t>
  </si>
  <si>
    <t>24</t>
  </si>
  <si>
    <t>27</t>
  </si>
  <si>
    <t>-61</t>
  </si>
  <si>
    <t>"Ulja e kohës së përpunimit të shtetasve në PKK deri në 20 sekonda";</t>
  </si>
  <si>
    <t>23</t>
  </si>
  <si>
    <t>"Ulja e rasteve te trafikimit te lendeve te parregullta ne Kufi"</t>
  </si>
  <si>
    <t>39</t>
  </si>
  <si>
    <t>16.0314.03</t>
  </si>
  <si>
    <t>Numri i rasteve të dhënies ndihmë për kalim të paligjshëm të kufirit</t>
  </si>
  <si>
    <t>112</t>
  </si>
  <si>
    <t>98</t>
  </si>
  <si>
    <t>Raporte ngjarje të evidentuara nga strukturat vendore për kufirin dhe migracionin</t>
  </si>
  <si>
    <t>1109</t>
  </si>
  <si>
    <t>1030</t>
  </si>
  <si>
    <t>-582</t>
  </si>
  <si>
    <t>Ndertim i godines se DVKM Tirane (marreveshja me Mbreterine e Bashkuar)</t>
  </si>
  <si>
    <t>Pagese TVSH-je per ndertimin e DVKM Tirane</t>
  </si>
  <si>
    <t>16.0314.04 Përafrimi i standardeve të shërbimeve policore me ato të BE-së.</t>
  </si>
  <si>
    <t>Numer policesh femra te diplomuara ndaj totalit te arsimuar</t>
  </si>
  <si>
    <t>74</t>
  </si>
  <si>
    <t>Rekrut gra ndaj totalit te rekruteve</t>
  </si>
  <si>
    <t>Numer i femrave/totalit ne strukturat e Policise se Shtetit</t>
  </si>
  <si>
    <t>1736</t>
  </si>
  <si>
    <t>1805</t>
  </si>
  <si>
    <t>Raporti i efektiveve policore femra ne pozicione drejtuese/totalit te drejtueseve</t>
  </si>
  <si>
    <t>33</t>
  </si>
  <si>
    <t>-33</t>
  </si>
  <si>
    <t>Bashkeshorte te trajtuara ne zbatim te VKM nr.256, date 25.03.2015 "per kompensimin e privacionet dhe humbjet qe i shkaktohen punonjesit te policise se Shtetit, per shkak te nevojave te punes dhe sherbimit".</t>
  </si>
  <si>
    <t>49</t>
  </si>
  <si>
    <t>16.0314.4</t>
  </si>
  <si>
    <t>Punonjes Policie te trajtuar me Uniforme ne % ndaj Totali</t>
  </si>
  <si>
    <t>100%</t>
  </si>
  <si>
    <t>100 %</t>
  </si>
  <si>
    <t>16.0314.04</t>
  </si>
  <si>
    <t>% e reealizimit te trajnimit te detyrueshem ne sherbim dhe ricertifikim per gjithe personelin</t>
  </si>
  <si>
    <t>99%</t>
  </si>
  <si>
    <t>Rekrut te trajnuar ne auditore dhe ne terren</t>
  </si>
  <si>
    <t>Raporte financiare per menaxhimin e burimeve financiare e njerzore</t>
  </si>
  <si>
    <t>16.0314.05; Përmirësimi i kushteve të punës dhe teknologjisë. Mirëmbajtja  dhe përmirësimi i menaxhimit të TI për garantimin e sigurisë së shërbimeve dhe cilësisë së komunikimit në transmetimin e informacionit.</t>
  </si>
  <si>
    <t>% e  sigurimit të transmetimit të të dhënave me pajisje  IT sipas standarteve në Policinë e Shtetit.</t>
  </si>
  <si>
    <t>80</t>
  </si>
  <si>
    <t>80%</t>
  </si>
  <si>
    <t>16.0314</t>
  </si>
  <si>
    <t>% e punonjesve te policise te pajisur me shërbimet dhe pajisje IT  sipas standarteve teknologjike</t>
  </si>
  <si>
    <t>90</t>
  </si>
  <si>
    <t>90 %</t>
  </si>
  <si>
    <t>16.314</t>
  </si>
  <si>
    <t>% e  infrastrukturës së përditësuar me implementimin e mjeteve të reja sigurisë sipas parimit të arkitekturës '0-trust'</t>
  </si>
  <si>
    <t xml:space="preserve">Përmirësimi i moduleve Menaxhim i Çështjes, salla Operative </t>
  </si>
  <si>
    <t>Te kontribuoje në përmiresimin e vazhdueshëm të Sigurise së Personaliteteve Vendas dhe të Huaj, të Objekteve të Rendesise së Veçante nepermjet rritjes se kapaciteteve menaxhuese dhe përputhjes me standartet europiane në fushën e sigurisë, duke synuar arritjen e nivelit 100% te sigurise.</t>
  </si>
  <si>
    <t>Standardi Gjerman mbi sigurinë e personaliteteve Vendas dhe të Huaj si edhe Sigurinë e Objekteve të Rëndësisë së Veçantë.</t>
  </si>
  <si>
    <t>36</t>
  </si>
  <si>
    <t>37</t>
  </si>
  <si>
    <t>Rritja e nivelit të sigurise të Personaliteteve të Larta Shtetërore dhe Objekteve të Rëndësisë së Veçantë</t>
  </si>
  <si>
    <t>Numri i rasteve të shkeljes së sigurisë ndaj numrit total të rasteve</t>
  </si>
  <si>
    <t>9%</t>
  </si>
  <si>
    <t>8%</t>
  </si>
  <si>
    <t>% e grave gardiste ndaj totalit</t>
  </si>
  <si>
    <t>8.6</t>
  </si>
  <si>
    <t>7%</t>
  </si>
  <si>
    <t>Personalitete VIP femra të ruajtura nga Garda.</t>
  </si>
  <si>
    <t>65</t>
  </si>
  <si>
    <t>Numri i personelit femër në grupet e ruajtjes së personaliteteve kundrejt personelit mashkull.</t>
  </si>
  <si>
    <t>Mjete transporti te blera per Garden e Republikes</t>
  </si>
  <si>
    <t>Ndjekja e zbatimit të programit të Qeverisë në nivel vendor, si përfaqësues i qeverisë.</t>
  </si>
  <si>
    <t>Rritja e numrit te ceshtjeve te perfunduara nga institucioni I prefektit kundrejt numrit total te ceshtjeve te prezantuara nga institucionet/qytetaret.</t>
  </si>
  <si>
    <t>64%</t>
  </si>
  <si>
    <t>65%</t>
  </si>
  <si>
    <t>Rritja e performancës së prefektit të qarkut në nivel vendor për zbatimin e programit të Qeverisë dhe zbatimi i reformës territoriale.</t>
  </si>
  <si>
    <t>Ulja e numrit të akteve normative të kthyera  për pabazueshmeri ligjore nga institucioni i prefektit ,të miratuara nga organet e njësive të vetëqeverisjes vendore.</t>
  </si>
  <si>
    <t>3%</t>
  </si>
  <si>
    <t>Gra ne nivele drejtuese ne strukturat e prefektures</t>
  </si>
  <si>
    <t>25%</t>
  </si>
  <si>
    <t>Aktivitete te kryera ndaj njqv me qellim mbeshtetjen, koordinimin, konsultimin dhe monitorimi.</t>
  </si>
  <si>
    <t>% e kerkesave te trajtuara ndaj totalit mbi mbrojtjes e tokes.</t>
  </si>
  <si>
    <t>Pajisje zyre te blera per Prefekturen e qarkut Diber</t>
  </si>
  <si>
    <t>Pajisje zyre te blera per Prefekturen e qarkut Vlore</t>
  </si>
  <si>
    <t>Rikonstruksion ambientesh per Prefekturen e qarkut Lezhe</t>
  </si>
  <si>
    <t>projektin "THEMA" i impletentuar nga Prefektura qarkut Gjirokaster</t>
  </si>
  <si>
    <t>projekti "CULTURAL-LANDS" i impletentuar nga Prefektura qarkut Gjirokaster</t>
  </si>
  <si>
    <t>Projekti "Nxitja e bashkëpunimit ndërkufitar për kërkimin dhe ruajtjen e biodiversitetit në pjesën e lumit Vjosë"Prefektura Gjirokaster</t>
  </si>
  <si>
    <t>Konsolidimi i mëtejshëm i një sistemi të dixhitalizuar të regjistrit kombëtar të gjendjes civile (RKGJC), të sistemit të regjistrit kombëtar të adresave (RKA) dhe regjistrimi/përditësimi i të dhënave të shtetasve në Republikën e Shqipërisë me vërtetësi dhe në kohë reale.</t>
  </si>
  <si>
    <t>Saktësia në integrimin dhe përditesimin e të dhënave</t>
  </si>
  <si>
    <t>8</t>
  </si>
  <si>
    <t>6</t>
  </si>
  <si>
    <t>Koha për trajtimin e kërkesës nga sistemi i RKGJ-së (orë pune)</t>
  </si>
  <si>
    <t>0.45</t>
  </si>
  <si>
    <t>0.40</t>
  </si>
  <si>
    <t>Mbajtja dhe përdorimi në mënyrë efektive i përditësimit të ngjarjeve në regjistrin civil në autorizimin dhe çertifikimin e aplikimeve për lëshimin e dokumenteve të identitetit.</t>
  </si>
  <si>
    <t>Numri i ankesave te trajtuara ndaj numrit total te ankesave</t>
  </si>
  <si>
    <t>6%</t>
  </si>
  <si>
    <t>4%</t>
  </si>
  <si>
    <t>Femije te lindur nga nëna nën moshën e lejuar per martesë</t>
  </si>
  <si>
    <t>595</t>
  </si>
  <si>
    <t>Numri i shebimeve online te ofruara nga Gjendja Civile</t>
  </si>
  <si>
    <t>21</t>
  </si>
  <si>
    <t>Periudha e Raportimit  12-2025</t>
  </si>
  <si>
    <t>Viktor Hysaj</t>
  </si>
  <si>
    <t>Kledia Ngjela</t>
  </si>
  <si>
    <t>Periudha e Raportimit 12-2025</t>
  </si>
  <si>
    <t>18AT712</t>
  </si>
  <si>
    <t>Financimi I Projektit "Studim Projektim  per Rikonstruksionin e objektit të Komisariatit të Policisë nr.5 Kamzë"</t>
  </si>
  <si>
    <t>Pagese Kolaudatori per Ndertim/Rikonstruksion i Objektit ne Komisariatin e Policise sarande</t>
  </si>
  <si>
    <t>Pagese Supervizori per Ndertim /Rikonstruksion i Objektit ne Komisariatin e  Sarande</t>
  </si>
  <si>
    <t>Pagese supervizori per Ndertim /rikosntruksionin e godines se Komisariatit te  Policise Kruje</t>
  </si>
  <si>
    <t>18AT844</t>
  </si>
  <si>
    <t>Pagese Kolaudatori per Ndërtimin e  godinës së Postes se Policisë Roskovec</t>
  </si>
  <si>
    <t>Pagese Tvsh-je; Asistence per autoritet Shqiptare per te zvogeluar rrezikun e AVL</t>
  </si>
  <si>
    <t>Pagese TVSH-je Lufta kunder krimit te organizyar permes hetimt penal e financiare</t>
  </si>
  <si>
    <t>40 vrasje ne vitin 2025</t>
  </si>
  <si>
    <t>Pajisje e Orendi Zyre</t>
  </si>
  <si>
    <t>18AU715</t>
  </si>
  <si>
    <t>Blerje pajisje per rritjen e   Sigurine Kibernetike ne infrastrukturen e Policise</t>
  </si>
  <si>
    <t>leke</t>
  </si>
  <si>
    <t>Pagesë TVsh-je - Lufta kundër krimit të organizuar përmes hetimit penal e financiar EU4FOCAL;</t>
  </si>
  <si>
    <t>18AV002</t>
  </si>
  <si>
    <t>18AV003</t>
  </si>
  <si>
    <t>Modernizimi i sektorit te Ruajtjes nga incidentet me LE</t>
  </si>
  <si>
    <t>Modernizimi i sektorit te Ruajtjes nga incidentet me ASHM</t>
  </si>
  <si>
    <t>Totali kap. 06</t>
  </si>
  <si>
    <t>KLEDIA  NGJELA</t>
  </si>
  <si>
    <t>Modernizimi i Sektorit te Ruajtjes nga incidentet me LE.</t>
  </si>
  <si>
    <t>Modernizimi i Sektorit te Ruajtjes nga incidentet me ASHM.</t>
  </si>
  <si>
    <t>Alban LASKA</t>
  </si>
  <si>
    <t>Kledia NGJELA</t>
  </si>
  <si>
    <t>Sami KUTI</t>
  </si>
  <si>
    <t>Ministria e Punëve të Brendshme</t>
  </si>
  <si>
    <t>Ministria e Puneve te Brendshme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</si>
</sst>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0"/>
    <numFmt numFmtId="165" formatCode="_(* #,##0_);_(* \(#,##0\);_(* &quot;-&quot;??_);_(@_)"/>
    <numFmt numFmtId="166" formatCode="#,##0.0"/>
  </numFmts>
  <fonts count="89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0"/>
      <name val="Arial"/>
      <family val="2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b/>
      <sz val="10"/>
      <color rgb="FF080808"/>
      <name val="Times New Roman"/>
      <family val="1"/>
    </font>
    <font>
      <sz val="11"/>
      <color theme="1"/>
      <name val="Calibri"/>
      <family val="2"/>
      <scheme val="minor"/>
    </font>
    <font>
      <b/>
      <sz val="7"/>
      <color rgb="FF080808"/>
      <name val="Arial"/>
      <family val="2"/>
    </font>
    <font>
      <b/>
      <sz val="9"/>
      <color rgb="FF080808"/>
      <name val="Arial"/>
      <family val="2"/>
    </font>
    <font>
      <b/>
      <sz val="7"/>
      <color rgb="FF0070C0"/>
      <name val="Arial"/>
      <family val="2"/>
    </font>
    <font>
      <b/>
      <sz val="12"/>
      <color rgb="FF080808"/>
      <name val="Arial"/>
      <family val="2"/>
    </font>
    <font>
      <b/>
      <sz val="10"/>
      <color rgb="FF080808"/>
      <name val="Arial"/>
      <family val="2"/>
    </font>
    <font>
      <b/>
      <sz val="9"/>
      <color rgb="FF080808"/>
      <name val="Times New Roman"/>
      <family val="1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7"/>
      <color rgb="FFFF0000"/>
      <name val="Arial"/>
      <family val="2"/>
    </font>
    <font>
      <sz val="7"/>
      <color theme="1"/>
      <name val="Times New Roman"/>
      <family val="1"/>
    </font>
    <font>
      <sz val="7"/>
      <name val="Times New Roman"/>
      <family val="1"/>
    </font>
    <font>
      <sz val="9"/>
      <color rgb="FF000000"/>
      <name val="Times New Roman"/>
      <family val="1"/>
    </font>
    <font>
      <sz val="7"/>
      <color theme="1"/>
      <name val="Arial"/>
      <family val="2"/>
    </font>
    <font>
      <b/>
      <sz val="9"/>
      <color rgb="FFFF0000"/>
      <name val="Arial"/>
      <family val="2"/>
    </font>
    <font>
      <sz val="8"/>
      <color rgb="FF000000"/>
      <name val="SansSerif"/>
      <family val="2"/>
    </font>
    <font>
      <b/>
      <sz val="8"/>
      <color rgb="FFC00000"/>
      <name val="Arial"/>
      <family val="2"/>
    </font>
    <font>
      <sz val="8"/>
      <color theme="1"/>
      <name val="Calibri"/>
      <family val="2"/>
      <scheme val="minor"/>
    </font>
    <font>
      <sz val="7"/>
      <color rgb="FF000000"/>
      <name val="Calibri"/>
      <family val="2"/>
    </font>
    <font>
      <b/>
      <sz val="9"/>
      <color rgb="FF000000"/>
      <name val="Calibri"/>
      <family val="2"/>
    </font>
    <font>
      <b/>
      <sz val="13"/>
      <color rgb="FFC00000"/>
      <name val="Calibri"/>
      <family val="2"/>
    </font>
    <font>
      <b/>
      <sz val="10"/>
      <color rgb="FFC00000"/>
      <name val="Calibri"/>
      <family val="2"/>
    </font>
    <font>
      <b/>
      <sz val="12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i/>
      <sz val="7"/>
      <color rgb="FF000000"/>
      <name val="Arial"/>
      <family val="2"/>
    </font>
    <font>
      <sz val="7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80808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i/>
      <sz val="7"/>
      <color rgb="FF000000"/>
      <name val="Calibri"/>
      <family val="2"/>
    </font>
    <font>
      <b/>
      <sz val="7"/>
      <color rgb="FF080808"/>
      <name val="Calibri"/>
      <family val="2"/>
    </font>
    <font>
      <b/>
      <sz val="10"/>
      <color rgb="FF080808"/>
      <name val="Calibri"/>
      <family val="2"/>
    </font>
    <font>
      <sz val="11"/>
      <color theme="1"/>
      <name val="Arial"/>
      <family val="2"/>
    </font>
    <font>
      <sz val="7"/>
      <color rgb="FF000000"/>
      <name val="Times New Roman"/>
      <family val="1"/>
    </font>
    <font>
      <sz val="7"/>
      <color indexed="8"/>
      <name val="Times New Roman"/>
      <family val="1"/>
    </font>
    <font>
      <sz val="7"/>
      <color rgb="FFFF0000"/>
      <name val="Calibri"/>
      <family val="2"/>
    </font>
    <font>
      <b/>
      <sz val="9"/>
      <name val="SansSerif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i/>
      <sz val="10"/>
      <color rgb="FF000000"/>
      <name val="Arial"/>
      <family val="2"/>
    </font>
    <font>
      <sz val="10"/>
      <color rgb="FF080808"/>
      <name val="Calibri"/>
      <family val="2"/>
    </font>
    <font>
      <b/>
      <sz val="10"/>
      <color rgb="FF050505"/>
      <name val="Calibri"/>
      <family val="2"/>
    </font>
    <font>
      <i/>
      <sz val="10"/>
      <color rgb="FF000000"/>
      <name val="Calibri"/>
      <family val="2"/>
    </font>
    <font>
      <b/>
      <sz val="7"/>
      <color rgb="FFC00000"/>
      <name val="Times New Roman"/>
      <family val="1"/>
    </font>
    <font>
      <b/>
      <sz val="7"/>
      <color rgb="FFFF0000"/>
      <name val="Times New Roman"/>
      <family val="1"/>
    </font>
    <font>
      <sz val="7"/>
      <color rgb="FF080808"/>
      <name val="Times New Roman"/>
      <family val="1"/>
    </font>
    <font>
      <b/>
      <sz val="7"/>
      <color rgb="FF000000"/>
      <name val="Times New Roman"/>
      <family val="1"/>
    </font>
    <font>
      <b/>
      <sz val="7"/>
      <color rgb="FF0070C0"/>
      <name val="Times New Roman"/>
      <family val="1"/>
    </font>
    <font>
      <sz val="10"/>
      <color rgb="FF000000"/>
      <name val="Times New Roman"/>
      <family val="1"/>
    </font>
    <font>
      <i/>
      <sz val="7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050505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3"/>
      <color rgb="FF080808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86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indexed="64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50505"/>
      </left>
      <right/>
      <top style="thin">
        <color indexed="64"/>
      </top>
      <bottom style="thin">
        <color rgb="FF050505"/>
      </bottom>
      <diagonal/>
    </border>
    <border>
      <left/>
      <right/>
      <top style="thin">
        <color indexed="64"/>
      </top>
      <bottom style="thin">
        <color rgb="FF050505"/>
      </bottom>
      <diagonal/>
    </border>
    <border>
      <left/>
      <right style="thin">
        <color indexed="64"/>
      </right>
      <top style="thin">
        <color indexed="64"/>
      </top>
      <bottom style="thin">
        <color rgb="FF050505"/>
      </bottom>
      <diagonal/>
    </border>
    <border>
      <left/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indexed="64"/>
      </bottom>
      <diagonal/>
    </border>
    <border>
      <left/>
      <right/>
      <top style="thin">
        <color rgb="FF050505"/>
      </top>
      <bottom style="thin">
        <color indexed="64"/>
      </bottom>
      <diagonal/>
    </border>
    <border>
      <left/>
      <right style="thin">
        <color indexed="64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/>
      <top style="thin">
        <color indexed="64"/>
      </top>
      <bottom/>
      <diagonal/>
    </border>
    <border>
      <left/>
      <right style="thin">
        <color rgb="FF050505"/>
      </right>
      <top style="thin">
        <color indexed="64"/>
      </top>
      <bottom/>
      <diagonal/>
    </border>
    <border>
      <left style="thin">
        <color rgb="FF050505"/>
      </left>
      <right/>
      <top/>
      <bottom style="thin">
        <color indexed="64"/>
      </bottom>
      <diagonal/>
    </border>
    <border>
      <left/>
      <right style="thin">
        <color rgb="FF050505"/>
      </right>
      <top/>
      <bottom style="thin">
        <color indexed="64"/>
      </bottom>
      <diagonal/>
    </border>
    <border>
      <left style="thin">
        <color indexed="64"/>
      </left>
      <right style="thin">
        <color rgb="FF050505"/>
      </right>
      <top style="thin">
        <color indexed="64"/>
      </top>
      <bottom/>
      <diagonal/>
    </border>
    <border>
      <left style="thin">
        <color indexed="64"/>
      </left>
      <right style="thin">
        <color rgb="FF050505"/>
      </right>
      <top/>
      <bottom/>
      <diagonal/>
    </border>
    <border>
      <left style="thin">
        <color indexed="64"/>
      </left>
      <right style="thin">
        <color rgb="FF050505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50505"/>
      </top>
      <bottom style="thin">
        <color rgb="FF000000"/>
      </bottom>
      <diagonal/>
    </border>
    <border>
      <left style="thin">
        <color rgb="FF050505"/>
      </left>
      <right/>
      <top style="double">
        <color rgb="FF050505"/>
      </top>
      <bottom style="medium">
        <color rgb="FF050505"/>
      </bottom>
      <diagonal/>
    </border>
    <border>
      <left/>
      <right/>
      <top style="double">
        <color rgb="FF050505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thin">
        <color rgb="FF000000"/>
      </bottom>
      <diagonal/>
    </border>
    <border>
      <left style="thin">
        <color rgb="FF050505"/>
      </left>
      <right/>
      <top style="thin">
        <color rgb="FF000000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50505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00000"/>
      </bottom>
      <diagonal/>
    </border>
    <border>
      <left/>
      <right/>
      <top style="thin">
        <color rgb="FF050505"/>
      </top>
      <bottom style="hair">
        <color rgb="FF000000"/>
      </bottom>
      <diagonal/>
    </border>
    <border>
      <left/>
      <right style="double">
        <color rgb="FF050505"/>
      </right>
      <top style="thin">
        <color rgb="FF050505"/>
      </top>
      <bottom style="hair">
        <color rgb="FF000000"/>
      </bottom>
      <diagonal/>
    </border>
    <border>
      <left/>
      <right style="thin">
        <color rgb="FF050505"/>
      </right>
      <top style="thin">
        <color rgb="FF050505"/>
      </top>
      <bottom style="hair">
        <color rgb="FF000000"/>
      </bottom>
      <diagonal/>
    </border>
    <border>
      <left/>
      <right/>
      <top style="thin">
        <color rgb="FF05050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50505"/>
      </top>
      <bottom/>
      <diagonal/>
    </border>
    <border>
      <left style="double">
        <color rgb="FF050505"/>
      </left>
      <right style="thin">
        <color rgb="FF000000"/>
      </right>
      <top/>
      <bottom style="thin">
        <color rgb="FF000000"/>
      </bottom>
      <diagonal/>
    </border>
    <border>
      <left style="double">
        <color rgb="FF050505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double">
        <color rgb="FF05050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medium">
        <color indexed="64"/>
      </right>
      <top style="thin">
        <color rgb="FF080808"/>
      </top>
      <bottom style="thin">
        <color rgb="FF080808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/>
      <right style="thin">
        <color rgb="FF050505"/>
      </right>
      <top style="thin">
        <color indexed="64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/>
      <right/>
      <top/>
      <bottom style="thin">
        <color rgb="FF050505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medium">
        <color indexed="64"/>
      </right>
      <top style="dotted">
        <color rgb="FF000000"/>
      </top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</borders>
  <cellStyleXfs count="75">
    <xf numFmtId="0" fontId="0" fillId="0" borderId="0"/>
    <xf numFmtId="0" fontId="13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43" fontId="21" fillId="4" borderId="1" applyFont="0" applyFill="0" applyBorder="0" applyAlignment="0" applyProtection="0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9" fontId="21" fillId="0" borderId="0" applyFont="0" applyFill="0" applyBorder="0" applyAlignment="0" applyProtection="0"/>
    <xf numFmtId="0" fontId="13" fillId="4" borderId="1"/>
  </cellStyleXfs>
  <cellXfs count="1259">
    <xf numFmtId="0" fontId="0" fillId="0" borderId="0" xfId="0"/>
    <xf numFmtId="3" fontId="10" fillId="2" borderId="6" xfId="0" applyNumberFormat="1" applyFont="1" applyFill="1" applyBorder="1" applyAlignment="1" applyProtection="1">
      <alignment horizontal="right" vertical="center"/>
    </xf>
    <xf numFmtId="0" fontId="11" fillId="3" borderId="36" xfId="0" applyNumberFormat="1" applyFont="1" applyFill="1" applyBorder="1" applyAlignment="1" applyProtection="1">
      <alignment horizontal="right" vertical="center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 wrapText="1"/>
    </xf>
    <xf numFmtId="0" fontId="5" fillId="3" borderId="13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20" xfId="0" applyNumberFormat="1" applyFont="1" applyFill="1" applyBorder="1" applyAlignment="1" applyProtection="1">
      <alignment horizontal="center" vertical="center"/>
    </xf>
    <xf numFmtId="0" fontId="8" fillId="4" borderId="22" xfId="0" applyNumberFormat="1" applyFont="1" applyFill="1" applyBorder="1" applyAlignment="1" applyProtection="1">
      <alignment horizontal="center" vertical="center"/>
    </xf>
    <xf numFmtId="0" fontId="6" fillId="4" borderId="23" xfId="0" applyNumberFormat="1" applyFont="1" applyFill="1" applyBorder="1" applyAlignment="1" applyProtection="1">
      <alignment horizontal="center" vertical="center"/>
    </xf>
    <xf numFmtId="4" fontId="9" fillId="2" borderId="33" xfId="0" applyNumberFormat="1" applyFont="1" applyFill="1" applyBorder="1" applyAlignment="1" applyProtection="1">
      <alignment horizontal="right" vertical="center"/>
    </xf>
    <xf numFmtId="3" fontId="9" fillId="2" borderId="33" xfId="0" applyNumberFormat="1" applyFont="1" applyFill="1" applyBorder="1" applyAlignment="1" applyProtection="1">
      <alignment horizontal="right" vertical="center"/>
    </xf>
    <xf numFmtId="3" fontId="9" fillId="2" borderId="6" xfId="0" applyNumberFormat="1" applyFont="1" applyFill="1" applyBorder="1" applyAlignment="1" applyProtection="1">
      <alignment horizontal="right" vertical="center"/>
    </xf>
    <xf numFmtId="4" fontId="10" fillId="2" borderId="33" xfId="0" applyNumberFormat="1" applyFont="1" applyFill="1" applyBorder="1" applyAlignment="1" applyProtection="1">
      <alignment horizontal="right" vertical="center"/>
    </xf>
    <xf numFmtId="3" fontId="10" fillId="2" borderId="33" xfId="0" applyNumberFormat="1" applyFont="1" applyFill="1" applyBorder="1" applyAlignment="1" applyProtection="1">
      <alignment horizontal="right" vertical="center"/>
    </xf>
    <xf numFmtId="0" fontId="6" fillId="4" borderId="28" xfId="0" applyNumberFormat="1" applyFont="1" applyFill="1" applyBorder="1" applyAlignment="1" applyProtection="1">
      <alignment horizontal="center" vertical="center"/>
    </xf>
    <xf numFmtId="0" fontId="6" fillId="4" borderId="29" xfId="0" applyNumberFormat="1" applyFont="1" applyFill="1" applyBorder="1" applyAlignment="1" applyProtection="1">
      <alignment horizontal="center" vertical="center"/>
    </xf>
    <xf numFmtId="0" fontId="6" fillId="4" borderId="30" xfId="0" applyNumberFormat="1" applyFont="1" applyFill="1" applyBorder="1" applyAlignment="1" applyProtection="1">
      <alignment horizontal="center" vertical="center"/>
    </xf>
    <xf numFmtId="0" fontId="6" fillId="4" borderId="31" xfId="0" applyNumberFormat="1" applyFont="1" applyFill="1" applyBorder="1" applyAlignment="1" applyProtection="1">
      <alignment horizontal="center" vertical="center"/>
    </xf>
    <xf numFmtId="0" fontId="9" fillId="2" borderId="33" xfId="0" applyNumberFormat="1" applyFont="1" applyFill="1" applyBorder="1" applyAlignment="1" applyProtection="1">
      <alignment horizontal="left" vertical="center" wrapText="1"/>
    </xf>
    <xf numFmtId="0" fontId="10" fillId="2" borderId="33" xfId="0" applyNumberFormat="1" applyFont="1" applyFill="1" applyBorder="1" applyAlignment="1" applyProtection="1">
      <alignment horizontal="left" vertical="center" wrapText="1"/>
    </xf>
    <xf numFmtId="0" fontId="9" fillId="2" borderId="25" xfId="0" applyNumberFormat="1" applyFont="1" applyFill="1" applyBorder="1" applyAlignment="1" applyProtection="1">
      <alignment horizontal="left" vertical="center" wrapText="1"/>
    </xf>
    <xf numFmtId="4" fontId="9" fillId="2" borderId="25" xfId="0" applyNumberFormat="1" applyFont="1" applyFill="1" applyBorder="1" applyAlignment="1" applyProtection="1">
      <alignment horizontal="right" vertical="center"/>
    </xf>
    <xf numFmtId="3" fontId="9" fillId="2" borderId="25" xfId="0" applyNumberFormat="1" applyFont="1" applyFill="1" applyBorder="1" applyAlignment="1" applyProtection="1">
      <alignment horizontal="right" vertical="center"/>
    </xf>
    <xf numFmtId="3" fontId="9" fillId="2" borderId="26" xfId="0" applyNumberFormat="1" applyFont="1" applyFill="1" applyBorder="1" applyAlignment="1" applyProtection="1">
      <alignment horizontal="right" vertical="center"/>
    </xf>
    <xf numFmtId="0" fontId="10" fillId="2" borderId="25" xfId="0" applyNumberFormat="1" applyFont="1" applyFill="1" applyBorder="1" applyAlignment="1" applyProtection="1">
      <alignment horizontal="left" vertical="center" wrapText="1"/>
    </xf>
    <xf numFmtId="4" fontId="10" fillId="2" borderId="25" xfId="0" applyNumberFormat="1" applyFont="1" applyFill="1" applyBorder="1" applyAlignment="1" applyProtection="1">
      <alignment horizontal="right" vertical="center"/>
    </xf>
    <xf numFmtId="3" fontId="10" fillId="2" borderId="25" xfId="0" applyNumberFormat="1" applyFont="1" applyFill="1" applyBorder="1" applyAlignment="1" applyProtection="1">
      <alignment horizontal="right" vertical="center"/>
    </xf>
    <xf numFmtId="3" fontId="10" fillId="2" borderId="26" xfId="0" applyNumberFormat="1" applyFont="1" applyFill="1" applyBorder="1" applyAlignment="1" applyProtection="1">
      <alignment horizontal="right" vertical="center"/>
    </xf>
    <xf numFmtId="0" fontId="3" fillId="3" borderId="35" xfId="0" applyNumberFormat="1" applyFont="1" applyFill="1" applyBorder="1" applyAlignment="1" applyProtection="1">
      <alignment horizontal="center" vertical="center"/>
    </xf>
    <xf numFmtId="0" fontId="3" fillId="3" borderId="35" xfId="0" applyNumberFormat="1" applyFont="1" applyFill="1" applyBorder="1" applyAlignment="1" applyProtection="1">
      <alignment horizontal="right" vertical="center"/>
    </xf>
    <xf numFmtId="0" fontId="11" fillId="3" borderId="35" xfId="0" applyNumberFormat="1" applyFont="1" applyFill="1" applyBorder="1" applyAlignment="1" applyProtection="1">
      <alignment horizontal="right" vertic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" fillId="4" borderId="1" xfId="0" applyNumberFormat="1" applyFont="1" applyFill="1" applyBorder="1" applyAlignment="1" applyProtection="1">
      <alignment horizontal="left" vertical="top"/>
    </xf>
    <xf numFmtId="0" fontId="12" fillId="4" borderId="8" xfId="0" applyNumberFormat="1" applyFont="1" applyFill="1" applyBorder="1" applyAlignment="1" applyProtection="1">
      <alignment horizontal="left"/>
    </xf>
    <xf numFmtId="3" fontId="19" fillId="4" borderId="1" xfId="0" applyNumberFormat="1" applyFont="1" applyFill="1" applyBorder="1" applyAlignment="1" applyProtection="1">
      <alignment horizontal="right" vertical="center"/>
    </xf>
    <xf numFmtId="0" fontId="12" fillId="4" borderId="57" xfId="0" applyNumberFormat="1" applyFont="1" applyFill="1" applyBorder="1" applyAlignment="1" applyProtection="1">
      <alignment horizontal="left" vertic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" fillId="4" borderId="1" xfId="0" applyNumberFormat="1" applyFont="1" applyFill="1" applyBorder="1" applyAlignment="1" applyProtection="1">
      <alignment horizontal="left" vertical="top"/>
    </xf>
    <xf numFmtId="0" fontId="12" fillId="4" borderId="71" xfId="0" applyNumberFormat="1" applyFont="1" applyFill="1" applyBorder="1" applyAlignment="1" applyProtection="1">
      <alignment horizontal="left" vertical="center"/>
    </xf>
    <xf numFmtId="0" fontId="12" fillId="4" borderId="76" xfId="0" applyNumberFormat="1" applyFont="1" applyFill="1" applyBorder="1" applyAlignment="1" applyProtection="1">
      <alignment horizontal="left" vertical="center"/>
    </xf>
    <xf numFmtId="0" fontId="0" fillId="4" borderId="1" xfId="7" applyNumberFormat="1" applyFont="1" applyFill="1" applyBorder="1" applyAlignment="1" applyProtection="1">
      <alignment wrapText="1"/>
      <protection locked="0"/>
    </xf>
    <xf numFmtId="0" fontId="14" fillId="4" borderId="1" xfId="7" applyNumberFormat="1" applyFont="1" applyFill="1" applyBorder="1" applyAlignment="1" applyProtection="1">
      <alignment horizontal="left" vertical="top"/>
    </xf>
    <xf numFmtId="0" fontId="0" fillId="4" borderId="1" xfId="8" applyNumberFormat="1" applyFont="1" applyFill="1" applyBorder="1" applyAlignment="1" applyProtection="1">
      <alignment wrapText="1"/>
      <protection locked="0"/>
    </xf>
    <xf numFmtId="0" fontId="14" fillId="4" borderId="1" xfId="8" applyNumberFormat="1" applyFont="1" applyFill="1" applyBorder="1" applyAlignment="1" applyProtection="1">
      <alignment horizontal="left" vertical="top"/>
    </xf>
    <xf numFmtId="0" fontId="0" fillId="4" borderId="1" xfId="9" applyNumberFormat="1" applyFont="1" applyFill="1" applyBorder="1" applyAlignment="1" applyProtection="1">
      <alignment wrapText="1"/>
      <protection locked="0"/>
    </xf>
    <xf numFmtId="0" fontId="1" fillId="4" borderId="1" xfId="9" applyNumberFormat="1" applyFont="1" applyFill="1" applyBorder="1" applyAlignment="1" applyProtection="1">
      <alignment horizontal="left" vertical="top"/>
    </xf>
    <xf numFmtId="0" fontId="0" fillId="4" borderId="1" xfId="10" applyNumberFormat="1" applyFont="1" applyFill="1" applyBorder="1" applyAlignment="1" applyProtection="1">
      <alignment wrapText="1"/>
      <protection locked="0"/>
    </xf>
    <xf numFmtId="0" fontId="1" fillId="4" borderId="1" xfId="10" applyNumberFormat="1" applyFont="1" applyFill="1" applyBorder="1" applyAlignment="1" applyProtection="1">
      <alignment horizontal="left" vertical="top"/>
    </xf>
    <xf numFmtId="0" fontId="0" fillId="4" borderId="1" xfId="11" applyNumberFormat="1" applyFont="1" applyFill="1" applyBorder="1" applyAlignment="1" applyProtection="1">
      <alignment wrapText="1"/>
      <protection locked="0"/>
    </xf>
    <xf numFmtId="0" fontId="1" fillId="4" borderId="1" xfId="11" applyNumberFormat="1" applyFont="1" applyFill="1" applyBorder="1" applyAlignment="1" applyProtection="1">
      <alignment horizontal="left" vertical="top"/>
    </xf>
    <xf numFmtId="0" fontId="0" fillId="4" borderId="1" xfId="12" applyNumberFormat="1" applyFont="1" applyFill="1" applyBorder="1" applyAlignment="1" applyProtection="1">
      <alignment wrapText="1"/>
      <protection locked="0"/>
    </xf>
    <xf numFmtId="0" fontId="1" fillId="4" borderId="1" xfId="12" applyNumberFormat="1" applyFont="1" applyFill="1" applyBorder="1" applyAlignment="1" applyProtection="1">
      <alignment horizontal="left" vertical="top"/>
    </xf>
    <xf numFmtId="0" fontId="12" fillId="4" borderId="71" xfId="0" applyNumberFormat="1" applyFont="1" applyFill="1" applyBorder="1" applyAlignment="1" applyProtection="1">
      <alignment horizontal="left"/>
    </xf>
    <xf numFmtId="0" fontId="0" fillId="4" borderId="1" xfId="13" applyNumberFormat="1" applyFont="1" applyFill="1" applyBorder="1" applyAlignment="1" applyProtection="1">
      <alignment wrapText="1"/>
      <protection locked="0"/>
    </xf>
    <xf numFmtId="0" fontId="1" fillId="4" borderId="1" xfId="13" applyNumberFormat="1" applyFont="1" applyFill="1" applyBorder="1" applyAlignment="1" applyProtection="1">
      <alignment horizontal="left" vertical="top"/>
    </xf>
    <xf numFmtId="0" fontId="0" fillId="4" borderId="1" xfId="14" applyNumberFormat="1" applyFont="1" applyFill="1" applyBorder="1" applyAlignment="1" applyProtection="1">
      <alignment wrapText="1"/>
      <protection locked="0"/>
    </xf>
    <xf numFmtId="0" fontId="14" fillId="4" borderId="1" xfId="14" applyNumberFormat="1" applyFont="1" applyFill="1" applyBorder="1" applyAlignment="1" applyProtection="1">
      <alignment horizontal="left" vertical="top"/>
    </xf>
    <xf numFmtId="0" fontId="12" fillId="4" borderId="8" xfId="14" applyNumberFormat="1" applyFont="1" applyFill="1" applyBorder="1" applyAlignment="1" applyProtection="1">
      <alignment horizontal="left" vertical="center"/>
    </xf>
    <xf numFmtId="0" fontId="0" fillId="4" borderId="1" xfId="15" applyNumberFormat="1" applyFont="1" applyFill="1" applyBorder="1" applyAlignment="1" applyProtection="1">
      <alignment wrapText="1"/>
      <protection locked="0"/>
    </xf>
    <xf numFmtId="0" fontId="14" fillId="4" borderId="1" xfId="15" applyNumberFormat="1" applyFont="1" applyFill="1" applyBorder="1" applyAlignment="1" applyProtection="1">
      <alignment horizontal="left" vertical="top"/>
    </xf>
    <xf numFmtId="0" fontId="12" fillId="4" borderId="8" xfId="15" applyNumberFormat="1" applyFont="1" applyFill="1" applyBorder="1" applyAlignment="1" applyProtection="1">
      <alignment horizontal="left" vertical="center"/>
    </xf>
    <xf numFmtId="0" fontId="0" fillId="4" borderId="1" xfId="16" applyNumberFormat="1" applyFont="1" applyFill="1" applyBorder="1" applyAlignment="1" applyProtection="1">
      <alignment wrapText="1"/>
      <protection locked="0"/>
    </xf>
    <xf numFmtId="0" fontId="14" fillId="4" borderId="1" xfId="16" applyNumberFormat="1" applyFont="1" applyFill="1" applyBorder="1" applyAlignment="1" applyProtection="1">
      <alignment horizontal="left" vertical="top"/>
    </xf>
    <xf numFmtId="0" fontId="12" fillId="4" borderId="8" xfId="16" applyNumberFormat="1" applyFont="1" applyFill="1" applyBorder="1" applyAlignment="1" applyProtection="1">
      <alignment horizontal="left" vertical="center"/>
    </xf>
    <xf numFmtId="0" fontId="0" fillId="4" borderId="1" xfId="17" applyNumberFormat="1" applyFont="1" applyFill="1" applyBorder="1" applyAlignment="1" applyProtection="1">
      <alignment wrapText="1"/>
      <protection locked="0"/>
    </xf>
    <xf numFmtId="0" fontId="14" fillId="4" borderId="1" xfId="17" applyNumberFormat="1" applyFont="1" applyFill="1" applyBorder="1" applyAlignment="1" applyProtection="1">
      <alignment horizontal="left" vertical="top"/>
    </xf>
    <xf numFmtId="0" fontId="12" fillId="4" borderId="8" xfId="17" applyNumberFormat="1" applyFont="1" applyFill="1" applyBorder="1" applyAlignment="1" applyProtection="1">
      <alignment horizontal="left" vertical="center"/>
    </xf>
    <xf numFmtId="0" fontId="0" fillId="4" borderId="1" xfId="18" applyNumberFormat="1" applyFont="1" applyFill="1" applyBorder="1" applyAlignment="1" applyProtection="1">
      <alignment wrapText="1"/>
      <protection locked="0"/>
    </xf>
    <xf numFmtId="0" fontId="14" fillId="4" borderId="1" xfId="18" applyNumberFormat="1" applyFont="1" applyFill="1" applyBorder="1" applyAlignment="1" applyProtection="1">
      <alignment horizontal="left" vertical="top"/>
    </xf>
    <xf numFmtId="0" fontId="12" fillId="4" borderId="8" xfId="18" applyNumberFormat="1" applyFont="1" applyFill="1" applyBorder="1" applyAlignment="1" applyProtection="1">
      <alignment horizontal="left" vertical="center"/>
    </xf>
    <xf numFmtId="0" fontId="0" fillId="4" borderId="1" xfId="19" applyNumberFormat="1" applyFont="1" applyFill="1" applyBorder="1" applyAlignment="1" applyProtection="1">
      <alignment wrapText="1"/>
      <protection locked="0"/>
    </xf>
    <xf numFmtId="0" fontId="1" fillId="4" borderId="1" xfId="19" applyNumberFormat="1" applyFont="1" applyFill="1" applyBorder="1" applyAlignment="1" applyProtection="1">
      <alignment horizontal="left" vertical="top"/>
    </xf>
    <xf numFmtId="0" fontId="0" fillId="4" borderId="1" xfId="20" applyNumberFormat="1" applyFont="1" applyFill="1" applyBorder="1" applyAlignment="1" applyProtection="1">
      <alignment wrapText="1"/>
      <protection locked="0"/>
    </xf>
    <xf numFmtId="0" fontId="1" fillId="4" borderId="1" xfId="20" applyNumberFormat="1" applyFont="1" applyFill="1" applyBorder="1" applyAlignment="1" applyProtection="1">
      <alignment horizontal="left" vertical="top"/>
    </xf>
    <xf numFmtId="0" fontId="0" fillId="4" borderId="1" xfId="21" applyNumberFormat="1" applyFont="1" applyFill="1" applyBorder="1" applyAlignment="1" applyProtection="1">
      <alignment wrapText="1"/>
      <protection locked="0"/>
    </xf>
    <xf numFmtId="0" fontId="1" fillId="4" borderId="1" xfId="21" applyNumberFormat="1" applyFont="1" applyFill="1" applyBorder="1" applyAlignment="1" applyProtection="1">
      <alignment horizontal="left" vertical="top"/>
    </xf>
    <xf numFmtId="0" fontId="12" fillId="4" borderId="8" xfId="21" applyNumberFormat="1" applyFont="1" applyFill="1" applyBorder="1" applyAlignment="1" applyProtection="1">
      <alignment horizontal="left" vertical="center"/>
    </xf>
    <xf numFmtId="0" fontId="0" fillId="4" borderId="1" xfId="22" applyNumberFormat="1" applyFont="1" applyFill="1" applyBorder="1" applyAlignment="1" applyProtection="1">
      <alignment wrapText="1"/>
      <protection locked="0"/>
    </xf>
    <xf numFmtId="0" fontId="1" fillId="4" borderId="1" xfId="22" applyNumberFormat="1" applyFont="1" applyFill="1" applyBorder="1" applyAlignment="1" applyProtection="1">
      <alignment horizontal="left" vertical="top"/>
    </xf>
    <xf numFmtId="0" fontId="0" fillId="4" borderId="1" xfId="23" applyNumberFormat="1" applyFont="1" applyFill="1" applyBorder="1" applyAlignment="1" applyProtection="1">
      <alignment wrapText="1"/>
      <protection locked="0"/>
    </xf>
    <xf numFmtId="0" fontId="1" fillId="4" borderId="1" xfId="23" applyNumberFormat="1" applyFont="1" applyFill="1" applyBorder="1" applyAlignment="1" applyProtection="1">
      <alignment horizontal="left" vertical="top"/>
    </xf>
    <xf numFmtId="0" fontId="12" fillId="4" borderId="8" xfId="23" applyNumberFormat="1" applyFont="1" applyFill="1" applyBorder="1" applyAlignment="1" applyProtection="1">
      <alignment horizontal="left" vertical="center"/>
    </xf>
    <xf numFmtId="0" fontId="1" fillId="4" borderId="1" xfId="7" applyNumberFormat="1" applyFont="1" applyFill="1" applyBorder="1" applyAlignment="1" applyProtection="1">
      <alignment horizontal="left" vertical="top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8" fillId="4" borderId="21" xfId="0" applyNumberFormat="1" applyFont="1" applyFill="1" applyBorder="1" applyAlignment="1" applyProtection="1">
      <alignment horizontal="center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0" fontId="1" fillId="4" borderId="1" xfId="8" applyNumberFormat="1" applyFont="1" applyFill="1" applyBorder="1" applyAlignment="1" applyProtection="1">
      <alignment horizontal="left" vertical="top"/>
    </xf>
    <xf numFmtId="0" fontId="1" fillId="4" borderId="1" xfId="12" applyNumberFormat="1" applyFont="1" applyFill="1" applyBorder="1" applyAlignment="1" applyProtection="1">
      <alignment horizontal="left" vertical="top"/>
    </xf>
    <xf numFmtId="0" fontId="1" fillId="4" borderId="1" xfId="0" applyNumberFormat="1" applyFont="1" applyFill="1" applyBorder="1" applyAlignment="1" applyProtection="1">
      <alignment horizontal="left" vertical="top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" fillId="4" borderId="1" xfId="8" applyNumberFormat="1" applyFont="1" applyFill="1" applyBorder="1" applyAlignment="1" applyProtection="1">
      <alignment horizontal="left" vertical="top"/>
    </xf>
    <xf numFmtId="0" fontId="1" fillId="4" borderId="1" xfId="16" applyNumberFormat="1" applyFont="1" applyFill="1" applyBorder="1" applyAlignment="1" applyProtection="1">
      <alignment horizontal="left" vertical="top"/>
    </xf>
    <xf numFmtId="0" fontId="17" fillId="4" borderId="8" xfId="0" applyNumberFormat="1" applyFont="1" applyFill="1" applyBorder="1" applyAlignment="1" applyProtection="1">
      <alignment horizontal="center" vertical="center"/>
    </xf>
    <xf numFmtId="0" fontId="17" fillId="4" borderId="40" xfId="0" applyNumberFormat="1" applyFont="1" applyFill="1" applyBorder="1" applyAlignment="1" applyProtection="1">
      <alignment horizontal="center" vertical="center"/>
    </xf>
    <xf numFmtId="0" fontId="17" fillId="4" borderId="8" xfId="0" applyNumberFormat="1" applyFont="1" applyFill="1" applyBorder="1" applyAlignment="1" applyProtection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4" borderId="40" xfId="0" applyNumberFormat="1" applyFont="1" applyFill="1" applyBorder="1" applyAlignment="1" applyProtection="1">
      <alignment horizontal="center" vertical="center" wrapText="1"/>
    </xf>
    <xf numFmtId="0" fontId="19" fillId="4" borderId="32" xfId="0" applyNumberFormat="1" applyFont="1" applyFill="1" applyBorder="1" applyAlignment="1" applyProtection="1">
      <alignment horizontal="center" vertical="center"/>
    </xf>
    <xf numFmtId="0" fontId="19" fillId="4" borderId="33" xfId="0" applyNumberFormat="1" applyFont="1" applyFill="1" applyBorder="1" applyAlignment="1" applyProtection="1">
      <alignment horizontal="center" vertical="center"/>
    </xf>
    <xf numFmtId="0" fontId="19" fillId="4" borderId="33" xfId="0" applyNumberFormat="1" applyFont="1" applyFill="1" applyBorder="1" applyAlignment="1" applyProtection="1">
      <alignment horizontal="left" vertical="center" wrapText="1"/>
    </xf>
    <xf numFmtId="0" fontId="19" fillId="4" borderId="33" xfId="0" applyNumberFormat="1" applyFont="1" applyFill="1" applyBorder="1" applyAlignment="1" applyProtection="1">
      <alignment horizontal="left" vertical="center"/>
    </xf>
    <xf numFmtId="3" fontId="19" fillId="4" borderId="33" xfId="0" applyNumberFormat="1" applyFont="1" applyFill="1" applyBorder="1" applyAlignment="1" applyProtection="1">
      <alignment horizontal="right" vertical="center"/>
    </xf>
    <xf numFmtId="3" fontId="19" fillId="4" borderId="6" xfId="0" applyNumberFormat="1" applyFont="1" applyFill="1" applyBorder="1" applyAlignment="1" applyProtection="1">
      <alignment horizontal="right" vertical="center"/>
    </xf>
    <xf numFmtId="0" fontId="17" fillId="4" borderId="54" xfId="0" applyNumberFormat="1" applyFont="1" applyFill="1" applyBorder="1" applyAlignment="1" applyProtection="1">
      <alignment horizontal="center" vertical="center" wrapText="1"/>
    </xf>
    <xf numFmtId="0" fontId="17" fillId="4" borderId="55" xfId="0" applyNumberFormat="1" applyFont="1" applyFill="1" applyBorder="1" applyAlignment="1" applyProtection="1">
      <alignment horizontal="center" vertical="center" wrapText="1"/>
    </xf>
    <xf numFmtId="0" fontId="17" fillId="4" borderId="55" xfId="0" applyNumberFormat="1" applyFont="1" applyFill="1" applyBorder="1" applyAlignment="1" applyProtection="1">
      <alignment horizontal="center" vertical="center"/>
    </xf>
    <xf numFmtId="0" fontId="17" fillId="4" borderId="56" xfId="0" applyNumberFormat="1" applyFont="1" applyFill="1" applyBorder="1" applyAlignment="1" applyProtection="1">
      <alignment horizontal="center" vertical="center"/>
    </xf>
    <xf numFmtId="0" fontId="17" fillId="4" borderId="98" xfId="0" applyNumberFormat="1" applyFont="1" applyFill="1" applyBorder="1" applyAlignment="1" applyProtection="1">
      <alignment horizontal="center" vertical="center"/>
    </xf>
    <xf numFmtId="3" fontId="19" fillId="4" borderId="97" xfId="0" applyNumberFormat="1" applyFont="1" applyFill="1" applyBorder="1" applyAlignment="1" applyProtection="1">
      <alignment horizontal="right" vertical="center"/>
    </xf>
    <xf numFmtId="3" fontId="19" fillId="4" borderId="59" xfId="0" applyNumberFormat="1" applyFont="1" applyFill="1" applyBorder="1" applyAlignment="1" applyProtection="1">
      <alignment horizontal="right" vertical="center"/>
    </xf>
    <xf numFmtId="0" fontId="3" fillId="3" borderId="41" xfId="0" applyNumberFormat="1" applyFont="1" applyFill="1" applyBorder="1" applyAlignment="1" applyProtection="1">
      <alignment horizontal="left" vertical="center"/>
    </xf>
    <xf numFmtId="0" fontId="5" fillId="3" borderId="44" xfId="0" applyNumberFormat="1" applyFont="1" applyFill="1" applyBorder="1" applyAlignment="1" applyProtection="1">
      <alignment horizontal="right" vertical="center"/>
    </xf>
    <xf numFmtId="164" fontId="5" fillId="3" borderId="45" xfId="0" applyNumberFormat="1" applyFont="1" applyFill="1" applyBorder="1" applyAlignment="1" applyProtection="1">
      <alignment horizontal="left" vertical="center"/>
    </xf>
    <xf numFmtId="0" fontId="7" fillId="4" borderId="21" xfId="0" applyNumberFormat="1" applyFont="1" applyFill="1" applyBorder="1" applyAlignment="1" applyProtection="1">
      <alignment horizontal="center" vertical="center"/>
    </xf>
    <xf numFmtId="0" fontId="9" fillId="2" borderId="33" xfId="0" applyNumberFormat="1" applyFont="1" applyFill="1" applyBorder="1" applyAlignment="1" applyProtection="1">
      <alignment horizontal="left" vertical="center"/>
    </xf>
    <xf numFmtId="0" fontId="10" fillId="2" borderId="32" xfId="0" applyNumberFormat="1" applyFont="1" applyFill="1" applyBorder="1" applyAlignment="1" applyProtection="1">
      <alignment horizontal="center" vertical="center"/>
    </xf>
    <xf numFmtId="0" fontId="10" fillId="2" borderId="33" xfId="0" applyNumberFormat="1" applyFont="1" applyFill="1" applyBorder="1" applyAlignment="1" applyProtection="1">
      <alignment horizontal="left" vertical="center"/>
    </xf>
    <xf numFmtId="0" fontId="5" fillId="2" borderId="32" xfId="0" applyNumberFormat="1" applyFont="1" applyFill="1" applyBorder="1" applyAlignment="1" applyProtection="1">
      <alignment horizontal="center" vertical="center"/>
    </xf>
    <xf numFmtId="0" fontId="5" fillId="2" borderId="33" xfId="0" applyNumberFormat="1" applyFont="1" applyFill="1" applyBorder="1" applyAlignment="1" applyProtection="1">
      <alignment horizontal="left" vertical="center"/>
    </xf>
    <xf numFmtId="4" fontId="5" fillId="2" borderId="33" xfId="0" applyNumberFormat="1" applyFont="1" applyFill="1" applyBorder="1" applyAlignment="1" applyProtection="1">
      <alignment horizontal="right" vertical="center"/>
    </xf>
    <xf numFmtId="3" fontId="5" fillId="2" borderId="33" xfId="0" applyNumberFormat="1" applyFont="1" applyFill="1" applyBorder="1" applyAlignment="1" applyProtection="1">
      <alignment horizontal="right" vertical="center"/>
    </xf>
    <xf numFmtId="3" fontId="5" fillId="2" borderId="6" xfId="0" applyNumberFormat="1" applyFont="1" applyFill="1" applyBorder="1" applyAlignment="1" applyProtection="1">
      <alignment horizontal="right" vertical="center"/>
    </xf>
    <xf numFmtId="0" fontId="5" fillId="2" borderId="33" xfId="0" applyNumberFormat="1" applyFont="1" applyFill="1" applyBorder="1" applyAlignment="1" applyProtection="1">
      <alignment horizontal="left" vertical="center" wrapText="1"/>
    </xf>
    <xf numFmtId="0" fontId="24" fillId="2" borderId="33" xfId="0" applyNumberFormat="1" applyFont="1" applyFill="1" applyBorder="1" applyAlignment="1" applyProtection="1">
      <alignment horizontal="left" vertical="center" wrapText="1"/>
    </xf>
    <xf numFmtId="4" fontId="24" fillId="2" borderId="33" xfId="0" applyNumberFormat="1" applyFont="1" applyFill="1" applyBorder="1" applyAlignment="1" applyProtection="1">
      <alignment horizontal="right" vertical="center"/>
    </xf>
    <xf numFmtId="3" fontId="24" fillId="2" borderId="33" xfId="0" applyNumberFormat="1" applyFont="1" applyFill="1" applyBorder="1" applyAlignment="1" applyProtection="1">
      <alignment horizontal="right" vertical="center"/>
    </xf>
    <xf numFmtId="0" fontId="19" fillId="4" borderId="1" xfId="0" applyNumberFormat="1" applyFont="1" applyFill="1" applyBorder="1" applyAlignment="1" applyProtection="1">
      <alignment horizontal="center" vertical="center"/>
    </xf>
    <xf numFmtId="0" fontId="19" fillId="4" borderId="1" xfId="0" applyNumberFormat="1" applyFont="1" applyFill="1" applyBorder="1" applyAlignment="1" applyProtection="1">
      <alignment horizontal="left" vertical="center"/>
    </xf>
    <xf numFmtId="0" fontId="19" fillId="4" borderId="1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left" vertical="center" wrapText="1"/>
    </xf>
    <xf numFmtId="0" fontId="3" fillId="3" borderId="41" xfId="0" applyNumberFormat="1" applyFont="1" applyFill="1" applyBorder="1" applyAlignment="1" applyProtection="1">
      <alignment horizontal="left" vertical="center" wrapText="1"/>
    </xf>
    <xf numFmtId="0" fontId="3" fillId="3" borderId="42" xfId="0" applyNumberFormat="1" applyFont="1" applyFill="1" applyBorder="1" applyAlignment="1" applyProtection="1">
      <alignment horizontal="left" vertical="center" wrapText="1"/>
    </xf>
    <xf numFmtId="0" fontId="5" fillId="3" borderId="50" xfId="0" applyNumberFormat="1" applyFont="1" applyFill="1" applyBorder="1" applyAlignment="1" applyProtection="1">
      <alignment horizontal="center" vertical="center" wrapText="1"/>
    </xf>
    <xf numFmtId="0" fontId="5" fillId="3" borderId="51" xfId="0" applyNumberFormat="1" applyFont="1" applyFill="1" applyBorder="1" applyAlignment="1" applyProtection="1">
      <alignment horizontal="center" vertical="center" wrapText="1"/>
    </xf>
    <xf numFmtId="0" fontId="5" fillId="3" borderId="52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6" fillId="4" borderId="53" xfId="0" applyNumberFormat="1" applyFont="1" applyFill="1" applyBorder="1" applyAlignment="1" applyProtection="1">
      <alignment horizontal="center" vertical="center"/>
    </xf>
    <xf numFmtId="0" fontId="11" fillId="4" borderId="32" xfId="0" applyNumberFormat="1" applyFont="1" applyFill="1" applyBorder="1" applyAlignment="1" applyProtection="1">
      <alignment horizontal="center" vertical="center"/>
    </xf>
    <xf numFmtId="0" fontId="9" fillId="4" borderId="33" xfId="0" applyNumberFormat="1" applyFont="1" applyFill="1" applyBorder="1" applyAlignment="1" applyProtection="1">
      <alignment horizontal="left" vertical="center" wrapText="1"/>
    </xf>
    <xf numFmtId="3" fontId="11" fillId="4" borderId="33" xfId="0" applyNumberFormat="1" applyFont="1" applyFill="1" applyBorder="1" applyAlignment="1" applyProtection="1">
      <alignment horizontal="right" vertical="center"/>
    </xf>
    <xf numFmtId="0" fontId="11" fillId="4" borderId="33" xfId="0" applyNumberFormat="1" applyFont="1" applyFill="1" applyBorder="1" applyAlignment="1" applyProtection="1">
      <alignment horizontal="right" vertical="center"/>
    </xf>
    <xf numFmtId="0" fontId="11" fillId="2" borderId="32" xfId="0" applyNumberFormat="1" applyFont="1" applyFill="1" applyBorder="1" applyAlignment="1" applyProtection="1">
      <alignment horizontal="center" vertical="center" wrapText="1"/>
    </xf>
    <xf numFmtId="0" fontId="11" fillId="2" borderId="33" xfId="0" applyNumberFormat="1" applyFont="1" applyFill="1" applyBorder="1" applyAlignment="1" applyProtection="1">
      <alignment horizontal="left" vertical="center" wrapText="1"/>
    </xf>
    <xf numFmtId="0" fontId="11" fillId="2" borderId="33" xfId="0" applyNumberFormat="1" applyFont="1" applyFill="1" applyBorder="1" applyAlignment="1" applyProtection="1">
      <alignment horizontal="right" vertical="center" wrapText="1"/>
    </xf>
    <xf numFmtId="3" fontId="11" fillId="2" borderId="33" xfId="0" applyNumberFormat="1" applyFont="1" applyFill="1" applyBorder="1" applyAlignment="1" applyProtection="1">
      <alignment horizontal="right" vertical="center" wrapText="1"/>
    </xf>
    <xf numFmtId="0" fontId="11" fillId="2" borderId="6" xfId="0" applyNumberFormat="1" applyFont="1" applyFill="1" applyBorder="1" applyAlignment="1" applyProtection="1">
      <alignment horizontal="right" vertical="center" wrapText="1"/>
    </xf>
    <xf numFmtId="0" fontId="12" fillId="4" borderId="57" xfId="0" applyNumberFormat="1" applyFont="1" applyFill="1" applyBorder="1" applyAlignment="1" applyProtection="1">
      <alignment horizontal="left" vertical="center"/>
    </xf>
    <xf numFmtId="0" fontId="12" fillId="4" borderId="76" xfId="0" applyNumberFormat="1" applyFont="1" applyFill="1" applyBorder="1" applyAlignment="1" applyProtection="1">
      <alignment horizontal="left" vertical="center"/>
    </xf>
    <xf numFmtId="0" fontId="0" fillId="4" borderId="1" xfId="46" applyNumberFormat="1" applyFont="1" applyFill="1" applyBorder="1" applyAlignment="1" applyProtection="1">
      <alignment wrapText="1"/>
      <protection locked="0"/>
    </xf>
    <xf numFmtId="0" fontId="1" fillId="4" borderId="1" xfId="46" applyNumberFormat="1" applyFont="1" applyFill="1" applyBorder="1" applyAlignment="1" applyProtection="1">
      <alignment horizontal="left" vertical="top"/>
    </xf>
    <xf numFmtId="0" fontId="3" fillId="3" borderId="2" xfId="46" applyNumberFormat="1" applyFont="1" applyFill="1" applyBorder="1" applyAlignment="1" applyProtection="1">
      <alignment horizontal="left" vertical="center" wrapText="1"/>
    </xf>
    <xf numFmtId="0" fontId="3" fillId="3" borderId="3" xfId="46" applyNumberFormat="1" applyFont="1" applyFill="1" applyBorder="1" applyAlignment="1" applyProtection="1">
      <alignment horizontal="left" vertical="center" wrapText="1"/>
    </xf>
    <xf numFmtId="0" fontId="3" fillId="3" borderId="41" xfId="46" applyNumberFormat="1" applyFont="1" applyFill="1" applyBorder="1" applyAlignment="1" applyProtection="1">
      <alignment horizontal="left" vertical="center" wrapText="1"/>
    </xf>
    <xf numFmtId="0" fontId="3" fillId="3" borderId="42" xfId="46" applyNumberFormat="1" applyFont="1" applyFill="1" applyBorder="1" applyAlignment="1" applyProtection="1">
      <alignment horizontal="left" vertical="center" wrapText="1"/>
    </xf>
    <xf numFmtId="0" fontId="5" fillId="3" borderId="9" xfId="46" applyNumberFormat="1" applyFont="1" applyFill="1" applyBorder="1" applyAlignment="1" applyProtection="1">
      <alignment horizontal="center" vertical="center" wrapText="1"/>
    </xf>
    <xf numFmtId="0" fontId="5" fillId="3" borderId="50" xfId="46" applyNumberFormat="1" applyFont="1" applyFill="1" applyBorder="1" applyAlignment="1" applyProtection="1">
      <alignment horizontal="center" vertical="center" wrapText="1"/>
    </xf>
    <xf numFmtId="0" fontId="5" fillId="3" borderId="12" xfId="46" applyNumberFormat="1" applyFont="1" applyFill="1" applyBorder="1" applyAlignment="1" applyProtection="1">
      <alignment horizontal="center" vertical="center" wrapText="1"/>
    </xf>
    <xf numFmtId="0" fontId="5" fillId="3" borderId="11" xfId="46" applyNumberFormat="1" applyFont="1" applyFill="1" applyBorder="1" applyAlignment="1" applyProtection="1">
      <alignment horizontal="center" vertical="center" wrapText="1"/>
    </xf>
    <xf numFmtId="0" fontId="5" fillId="3" borderId="51" xfId="46" applyNumberFormat="1" applyFont="1" applyFill="1" applyBorder="1" applyAlignment="1" applyProtection="1">
      <alignment horizontal="center" vertical="center" wrapText="1"/>
    </xf>
    <xf numFmtId="0" fontId="5" fillId="3" borderId="52" xfId="46" applyNumberFormat="1" applyFont="1" applyFill="1" applyBorder="1" applyAlignment="1" applyProtection="1">
      <alignment horizontal="center" vertical="center" wrapText="1"/>
    </xf>
    <xf numFmtId="0" fontId="5" fillId="3" borderId="5" xfId="46" applyNumberFormat="1" applyFont="1" applyFill="1" applyBorder="1" applyAlignment="1" applyProtection="1">
      <alignment horizontal="center" vertical="center"/>
    </xf>
    <xf numFmtId="0" fontId="5" fillId="3" borderId="14" xfId="46" applyNumberFormat="1" applyFont="1" applyFill="1" applyBorder="1" applyAlignment="1" applyProtection="1">
      <alignment horizontal="center" vertical="center"/>
    </xf>
    <xf numFmtId="0" fontId="5" fillId="3" borderId="15" xfId="46" applyNumberFormat="1" applyFont="1" applyFill="1" applyBorder="1" applyAlignment="1" applyProtection="1">
      <alignment horizontal="center" vertical="center"/>
    </xf>
    <xf numFmtId="0" fontId="6" fillId="4" borderId="17" xfId="46" applyNumberFormat="1" applyFont="1" applyFill="1" applyBorder="1" applyAlignment="1" applyProtection="1">
      <alignment horizontal="center" vertical="center"/>
    </xf>
    <xf numFmtId="0" fontId="6" fillId="4" borderId="18" xfId="46" applyNumberFormat="1" applyFont="1" applyFill="1" applyBorder="1" applyAlignment="1" applyProtection="1">
      <alignment horizontal="center" vertical="center"/>
    </xf>
    <xf numFmtId="0" fontId="6" fillId="4" borderId="19" xfId="46" applyNumberFormat="1" applyFont="1" applyFill="1" applyBorder="1" applyAlignment="1" applyProtection="1">
      <alignment horizontal="center" vertical="center"/>
    </xf>
    <xf numFmtId="0" fontId="6" fillId="4" borderId="53" xfId="46" applyNumberFormat="1" applyFont="1" applyFill="1" applyBorder="1" applyAlignment="1" applyProtection="1">
      <alignment horizontal="center" vertical="center"/>
    </xf>
    <xf numFmtId="0" fontId="11" fillId="4" borderId="32" xfId="46" applyNumberFormat="1" applyFont="1" applyFill="1" applyBorder="1" applyAlignment="1" applyProtection="1">
      <alignment horizontal="center" vertical="center"/>
    </xf>
    <xf numFmtId="0" fontId="9" fillId="4" borderId="33" xfId="46" applyNumberFormat="1" applyFont="1" applyFill="1" applyBorder="1" applyAlignment="1" applyProtection="1">
      <alignment horizontal="left" vertical="center" wrapText="1"/>
    </xf>
    <xf numFmtId="0" fontId="11" fillId="4" borderId="33" xfId="46" applyNumberFormat="1" applyFont="1" applyFill="1" applyBorder="1" applyAlignment="1" applyProtection="1">
      <alignment horizontal="left" vertical="center"/>
    </xf>
    <xf numFmtId="3" fontId="11" fillId="4" borderId="33" xfId="46" applyNumberFormat="1" applyFont="1" applyFill="1" applyBorder="1" applyAlignment="1" applyProtection="1">
      <alignment horizontal="right" vertical="center"/>
    </xf>
    <xf numFmtId="0" fontId="0" fillId="4" borderId="1" xfId="47" applyNumberFormat="1" applyFont="1" applyFill="1" applyBorder="1" applyAlignment="1" applyProtection="1">
      <alignment wrapText="1"/>
      <protection locked="0"/>
    </xf>
    <xf numFmtId="0" fontId="1" fillId="4" borderId="1" xfId="47" applyNumberFormat="1" applyFont="1" applyFill="1" applyBorder="1" applyAlignment="1" applyProtection="1">
      <alignment horizontal="left" vertical="top"/>
    </xf>
    <xf numFmtId="0" fontId="3" fillId="3" borderId="2" xfId="47" applyNumberFormat="1" applyFont="1" applyFill="1" applyBorder="1" applyAlignment="1" applyProtection="1">
      <alignment horizontal="left" vertical="center" wrapText="1"/>
    </xf>
    <xf numFmtId="0" fontId="3" fillId="3" borderId="3" xfId="47" applyNumberFormat="1" applyFont="1" applyFill="1" applyBorder="1" applyAlignment="1" applyProtection="1">
      <alignment horizontal="left" vertical="center" wrapText="1"/>
    </xf>
    <xf numFmtId="0" fontId="3" fillId="3" borderId="41" xfId="47" applyNumberFormat="1" applyFont="1" applyFill="1" applyBorder="1" applyAlignment="1" applyProtection="1">
      <alignment horizontal="left" vertical="center" wrapText="1"/>
    </xf>
    <xf numFmtId="0" fontId="3" fillId="3" borderId="42" xfId="47" applyNumberFormat="1" applyFont="1" applyFill="1" applyBorder="1" applyAlignment="1" applyProtection="1">
      <alignment horizontal="left" vertical="center" wrapText="1"/>
    </xf>
    <xf numFmtId="0" fontId="5" fillId="3" borderId="9" xfId="47" applyNumberFormat="1" applyFont="1" applyFill="1" applyBorder="1" applyAlignment="1" applyProtection="1">
      <alignment horizontal="center" vertical="center" wrapText="1"/>
    </xf>
    <xf numFmtId="0" fontId="5" fillId="3" borderId="50" xfId="47" applyNumberFormat="1" applyFont="1" applyFill="1" applyBorder="1" applyAlignment="1" applyProtection="1">
      <alignment horizontal="center" vertical="center" wrapText="1"/>
    </xf>
    <xf numFmtId="0" fontId="5" fillId="3" borderId="12" xfId="47" applyNumberFormat="1" applyFont="1" applyFill="1" applyBorder="1" applyAlignment="1" applyProtection="1">
      <alignment horizontal="center" vertical="center" wrapText="1"/>
    </xf>
    <xf numFmtId="0" fontId="5" fillId="3" borderId="11" xfId="47" applyNumberFormat="1" applyFont="1" applyFill="1" applyBorder="1" applyAlignment="1" applyProtection="1">
      <alignment horizontal="center" vertical="center" wrapText="1"/>
    </xf>
    <xf numFmtId="0" fontId="5" fillId="3" borderId="51" xfId="47" applyNumberFormat="1" applyFont="1" applyFill="1" applyBorder="1" applyAlignment="1" applyProtection="1">
      <alignment horizontal="center" vertical="center" wrapText="1"/>
    </xf>
    <xf numFmtId="0" fontId="5" fillId="3" borderId="52" xfId="47" applyNumberFormat="1" applyFont="1" applyFill="1" applyBorder="1" applyAlignment="1" applyProtection="1">
      <alignment horizontal="center" vertical="center" wrapText="1"/>
    </xf>
    <xf numFmtId="0" fontId="5" fillId="3" borderId="5" xfId="47" applyNumberFormat="1" applyFont="1" applyFill="1" applyBorder="1" applyAlignment="1" applyProtection="1">
      <alignment horizontal="center" vertical="center"/>
    </xf>
    <xf numFmtId="0" fontId="5" fillId="3" borderId="14" xfId="47" applyNumberFormat="1" applyFont="1" applyFill="1" applyBorder="1" applyAlignment="1" applyProtection="1">
      <alignment horizontal="center" vertical="center"/>
    </xf>
    <xf numFmtId="0" fontId="5" fillId="3" borderId="15" xfId="47" applyNumberFormat="1" applyFont="1" applyFill="1" applyBorder="1" applyAlignment="1" applyProtection="1">
      <alignment horizontal="center" vertical="center"/>
    </xf>
    <xf numFmtId="0" fontId="6" fillId="4" borderId="17" xfId="47" applyNumberFormat="1" applyFont="1" applyFill="1" applyBorder="1" applyAlignment="1" applyProtection="1">
      <alignment horizontal="center" vertical="center"/>
    </xf>
    <xf numFmtId="0" fontId="6" fillId="4" borderId="18" xfId="47" applyNumberFormat="1" applyFont="1" applyFill="1" applyBorder="1" applyAlignment="1" applyProtection="1">
      <alignment horizontal="center" vertical="center"/>
    </xf>
    <xf numFmtId="0" fontId="6" fillId="4" borderId="19" xfId="47" applyNumberFormat="1" applyFont="1" applyFill="1" applyBorder="1" applyAlignment="1" applyProtection="1">
      <alignment horizontal="center" vertical="center"/>
    </xf>
    <xf numFmtId="0" fontId="6" fillId="4" borderId="53" xfId="47" applyNumberFormat="1" applyFont="1" applyFill="1" applyBorder="1" applyAlignment="1" applyProtection="1">
      <alignment horizontal="center" vertical="center"/>
    </xf>
    <xf numFmtId="0" fontId="11" fillId="4" borderId="32" xfId="47" applyNumberFormat="1" applyFont="1" applyFill="1" applyBorder="1" applyAlignment="1" applyProtection="1">
      <alignment horizontal="center" vertical="center"/>
    </xf>
    <xf numFmtId="0" fontId="9" fillId="4" borderId="33" xfId="47" applyNumberFormat="1" applyFont="1" applyFill="1" applyBorder="1" applyAlignment="1" applyProtection="1">
      <alignment horizontal="left" vertical="center" wrapText="1"/>
    </xf>
    <xf numFmtId="0" fontId="11" fillId="4" borderId="33" xfId="47" applyNumberFormat="1" applyFont="1" applyFill="1" applyBorder="1" applyAlignment="1" applyProtection="1">
      <alignment horizontal="left" vertical="center"/>
    </xf>
    <xf numFmtId="3" fontId="11" fillId="4" borderId="33" xfId="47" applyNumberFormat="1" applyFont="1" applyFill="1" applyBorder="1" applyAlignment="1" applyProtection="1">
      <alignment horizontal="right" vertical="center"/>
    </xf>
    <xf numFmtId="0" fontId="11" fillId="4" borderId="33" xfId="47" applyNumberFormat="1" applyFont="1" applyFill="1" applyBorder="1" applyAlignment="1" applyProtection="1">
      <alignment horizontal="right" vertical="center"/>
    </xf>
    <xf numFmtId="0" fontId="11" fillId="4" borderId="6" xfId="47" applyNumberFormat="1" applyFont="1" applyFill="1" applyBorder="1" applyAlignment="1" applyProtection="1">
      <alignment horizontal="right" vertical="center" wrapText="1"/>
    </xf>
    <xf numFmtId="0" fontId="3" fillId="3" borderId="3" xfId="48" applyNumberFormat="1" applyFont="1" applyFill="1" applyBorder="1" applyAlignment="1" applyProtection="1">
      <alignment horizontal="left" vertical="center" wrapText="1"/>
    </xf>
    <xf numFmtId="0" fontId="3" fillId="3" borderId="42" xfId="48" applyNumberFormat="1" applyFont="1" applyFill="1" applyBorder="1" applyAlignment="1" applyProtection="1">
      <alignment horizontal="left" vertical="center" wrapText="1"/>
    </xf>
    <xf numFmtId="0" fontId="5" fillId="3" borderId="9" xfId="48" applyNumberFormat="1" applyFont="1" applyFill="1" applyBorder="1" applyAlignment="1" applyProtection="1">
      <alignment horizontal="center" vertical="center" wrapText="1"/>
    </xf>
    <xf numFmtId="0" fontId="5" fillId="3" borderId="50" xfId="48" applyNumberFormat="1" applyFont="1" applyFill="1" applyBorder="1" applyAlignment="1" applyProtection="1">
      <alignment horizontal="center" vertical="center" wrapText="1"/>
    </xf>
    <xf numFmtId="0" fontId="5" fillId="3" borderId="12" xfId="48" applyNumberFormat="1" applyFont="1" applyFill="1" applyBorder="1" applyAlignment="1" applyProtection="1">
      <alignment horizontal="center" vertical="center" wrapText="1"/>
    </xf>
    <xf numFmtId="0" fontId="5" fillId="3" borderId="11" xfId="48" applyNumberFormat="1" applyFont="1" applyFill="1" applyBorder="1" applyAlignment="1" applyProtection="1">
      <alignment horizontal="center" vertical="center" wrapText="1"/>
    </xf>
    <xf numFmtId="0" fontId="5" fillId="3" borderId="51" xfId="48" applyNumberFormat="1" applyFont="1" applyFill="1" applyBorder="1" applyAlignment="1" applyProtection="1">
      <alignment horizontal="center" vertical="center" wrapText="1"/>
    </xf>
    <xf numFmtId="0" fontId="5" fillId="3" borderId="52" xfId="48" applyNumberFormat="1" applyFont="1" applyFill="1" applyBorder="1" applyAlignment="1" applyProtection="1">
      <alignment horizontal="center" vertical="center" wrapText="1"/>
    </xf>
    <xf numFmtId="0" fontId="5" fillId="3" borderId="14" xfId="48" applyNumberFormat="1" applyFont="1" applyFill="1" applyBorder="1" applyAlignment="1" applyProtection="1">
      <alignment horizontal="center" vertical="center"/>
    </xf>
    <xf numFmtId="0" fontId="5" fillId="3" borderId="15" xfId="48" applyNumberFormat="1" applyFont="1" applyFill="1" applyBorder="1" applyAlignment="1" applyProtection="1">
      <alignment horizontal="center" vertical="center"/>
    </xf>
    <xf numFmtId="0" fontId="6" fillId="4" borderId="17" xfId="48" applyNumberFormat="1" applyFont="1" applyFill="1" applyBorder="1" applyAlignment="1" applyProtection="1">
      <alignment horizontal="center" vertical="center"/>
    </xf>
    <xf numFmtId="0" fontId="6" fillId="4" borderId="18" xfId="48" applyNumberFormat="1" applyFont="1" applyFill="1" applyBorder="1" applyAlignment="1" applyProtection="1">
      <alignment horizontal="center" vertical="center"/>
    </xf>
    <xf numFmtId="0" fontId="6" fillId="4" borderId="19" xfId="48" applyNumberFormat="1" applyFont="1" applyFill="1" applyBorder="1" applyAlignment="1" applyProtection="1">
      <alignment horizontal="center" vertical="center"/>
    </xf>
    <xf numFmtId="0" fontId="6" fillId="4" borderId="53" xfId="48" applyNumberFormat="1" applyFont="1" applyFill="1" applyBorder="1" applyAlignment="1" applyProtection="1">
      <alignment horizontal="center" vertical="center"/>
    </xf>
    <xf numFmtId="0" fontId="9" fillId="4" borderId="33" xfId="48" applyNumberFormat="1" applyFont="1" applyFill="1" applyBorder="1" applyAlignment="1" applyProtection="1">
      <alignment horizontal="left" vertical="center" wrapText="1"/>
    </xf>
    <xf numFmtId="3" fontId="11" fillId="4" borderId="33" xfId="48" applyNumberFormat="1" applyFont="1" applyFill="1" applyBorder="1" applyAlignment="1" applyProtection="1">
      <alignment horizontal="right" vertical="center"/>
    </xf>
    <xf numFmtId="0" fontId="9" fillId="2" borderId="33" xfId="48" applyNumberFormat="1" applyFont="1" applyFill="1" applyBorder="1" applyAlignment="1" applyProtection="1">
      <alignment horizontal="left" vertical="center" wrapText="1"/>
    </xf>
    <xf numFmtId="0" fontId="11" fillId="2" borderId="33" xfId="48" applyNumberFormat="1" applyFont="1" applyFill="1" applyBorder="1" applyAlignment="1" applyProtection="1">
      <alignment horizontal="left" vertical="center" wrapText="1"/>
    </xf>
    <xf numFmtId="0" fontId="11" fillId="2" borderId="33" xfId="48" applyNumberFormat="1" applyFont="1" applyFill="1" applyBorder="1" applyAlignment="1" applyProtection="1">
      <alignment horizontal="right" vertical="center" wrapText="1"/>
    </xf>
    <xf numFmtId="3" fontId="11" fillId="2" borderId="33" xfId="48" applyNumberFormat="1" applyFont="1" applyFill="1" applyBorder="1" applyAlignment="1" applyProtection="1">
      <alignment horizontal="right" vertical="center" wrapText="1"/>
    </xf>
    <xf numFmtId="0" fontId="11" fillId="2" borderId="6" xfId="48" applyNumberFormat="1" applyFont="1" applyFill="1" applyBorder="1" applyAlignment="1" applyProtection="1">
      <alignment horizontal="right" vertical="center" wrapText="1"/>
    </xf>
    <xf numFmtId="0" fontId="0" fillId="4" borderId="1" xfId="49" applyNumberFormat="1" applyFont="1" applyFill="1" applyBorder="1" applyAlignment="1" applyProtection="1">
      <alignment wrapText="1"/>
      <protection locked="0"/>
    </xf>
    <xf numFmtId="0" fontId="1" fillId="4" borderId="1" xfId="49" applyNumberFormat="1" applyFont="1" applyFill="1" applyBorder="1" applyAlignment="1" applyProtection="1">
      <alignment horizontal="left" vertical="top"/>
    </xf>
    <xf numFmtId="0" fontId="3" fillId="3" borderId="2" xfId="49" applyNumberFormat="1" applyFont="1" applyFill="1" applyBorder="1" applyAlignment="1" applyProtection="1">
      <alignment horizontal="left" vertical="center" wrapText="1"/>
    </xf>
    <xf numFmtId="0" fontId="3" fillId="3" borderId="3" xfId="49" applyNumberFormat="1" applyFont="1" applyFill="1" applyBorder="1" applyAlignment="1" applyProtection="1">
      <alignment horizontal="left" vertical="center" wrapText="1"/>
    </xf>
    <xf numFmtId="0" fontId="3" fillId="3" borderId="41" xfId="49" applyNumberFormat="1" applyFont="1" applyFill="1" applyBorder="1" applyAlignment="1" applyProtection="1">
      <alignment horizontal="left" vertical="center" wrapText="1"/>
    </xf>
    <xf numFmtId="0" fontId="3" fillId="3" borderId="42" xfId="49" applyNumberFormat="1" applyFont="1" applyFill="1" applyBorder="1" applyAlignment="1" applyProtection="1">
      <alignment horizontal="left" vertical="center" wrapText="1"/>
    </xf>
    <xf numFmtId="0" fontId="5" fillId="3" borderId="9" xfId="49" applyNumberFormat="1" applyFont="1" applyFill="1" applyBorder="1" applyAlignment="1" applyProtection="1">
      <alignment horizontal="center" vertical="center" wrapText="1"/>
    </xf>
    <xf numFmtId="0" fontId="5" fillId="3" borderId="50" xfId="49" applyNumberFormat="1" applyFont="1" applyFill="1" applyBorder="1" applyAlignment="1" applyProtection="1">
      <alignment horizontal="center" vertical="center" wrapText="1"/>
    </xf>
    <xf numFmtId="0" fontId="5" fillId="3" borderId="12" xfId="49" applyNumberFormat="1" applyFont="1" applyFill="1" applyBorder="1" applyAlignment="1" applyProtection="1">
      <alignment horizontal="center" vertical="center" wrapText="1"/>
    </xf>
    <xf numFmtId="0" fontId="5" fillId="3" borderId="11" xfId="49" applyNumberFormat="1" applyFont="1" applyFill="1" applyBorder="1" applyAlignment="1" applyProtection="1">
      <alignment horizontal="center" vertical="center" wrapText="1"/>
    </xf>
    <xf numFmtId="0" fontId="5" fillId="3" borderId="51" xfId="49" applyNumberFormat="1" applyFont="1" applyFill="1" applyBorder="1" applyAlignment="1" applyProtection="1">
      <alignment horizontal="center" vertical="center" wrapText="1"/>
    </xf>
    <xf numFmtId="0" fontId="5" fillId="3" borderId="52" xfId="49" applyNumberFormat="1" applyFont="1" applyFill="1" applyBorder="1" applyAlignment="1" applyProtection="1">
      <alignment horizontal="center" vertical="center" wrapText="1"/>
    </xf>
    <xf numFmtId="0" fontId="5" fillId="3" borderId="5" xfId="49" applyNumberFormat="1" applyFont="1" applyFill="1" applyBorder="1" applyAlignment="1" applyProtection="1">
      <alignment horizontal="center" vertical="center"/>
    </xf>
    <xf numFmtId="0" fontId="5" fillId="3" borderId="14" xfId="49" applyNumberFormat="1" applyFont="1" applyFill="1" applyBorder="1" applyAlignment="1" applyProtection="1">
      <alignment horizontal="center" vertical="center"/>
    </xf>
    <xf numFmtId="0" fontId="5" fillId="3" borderId="15" xfId="49" applyNumberFormat="1" applyFont="1" applyFill="1" applyBorder="1" applyAlignment="1" applyProtection="1">
      <alignment horizontal="center" vertical="center"/>
    </xf>
    <xf numFmtId="0" fontId="6" fillId="4" borderId="17" xfId="49" applyNumberFormat="1" applyFont="1" applyFill="1" applyBorder="1" applyAlignment="1" applyProtection="1">
      <alignment horizontal="center" vertical="center"/>
    </xf>
    <xf numFmtId="0" fontId="6" fillId="4" borderId="18" xfId="49" applyNumberFormat="1" applyFont="1" applyFill="1" applyBorder="1" applyAlignment="1" applyProtection="1">
      <alignment horizontal="center" vertical="center"/>
    </xf>
    <xf numFmtId="0" fontId="6" fillId="4" borderId="19" xfId="49" applyNumberFormat="1" applyFont="1" applyFill="1" applyBorder="1" applyAlignment="1" applyProtection="1">
      <alignment horizontal="center" vertical="center"/>
    </xf>
    <xf numFmtId="0" fontId="6" fillId="4" borderId="53" xfId="49" applyNumberFormat="1" applyFont="1" applyFill="1" applyBorder="1" applyAlignment="1" applyProtection="1">
      <alignment horizontal="center" vertical="center"/>
    </xf>
    <xf numFmtId="0" fontId="11" fillId="4" borderId="32" xfId="49" applyNumberFormat="1" applyFont="1" applyFill="1" applyBorder="1" applyAlignment="1" applyProtection="1">
      <alignment horizontal="center" vertical="center"/>
    </xf>
    <xf numFmtId="0" fontId="9" fillId="4" borderId="33" xfId="49" applyNumberFormat="1" applyFont="1" applyFill="1" applyBorder="1" applyAlignment="1" applyProtection="1">
      <alignment horizontal="left" vertical="center" wrapText="1"/>
    </xf>
    <xf numFmtId="0" fontId="11" fillId="4" borderId="33" xfId="49" applyNumberFormat="1" applyFont="1" applyFill="1" applyBorder="1" applyAlignment="1" applyProtection="1">
      <alignment horizontal="left" vertical="center"/>
    </xf>
    <xf numFmtId="3" fontId="11" fillId="4" borderId="33" xfId="49" applyNumberFormat="1" applyFont="1" applyFill="1" applyBorder="1" applyAlignment="1" applyProtection="1">
      <alignment horizontal="right" vertical="center"/>
    </xf>
    <xf numFmtId="0" fontId="28" fillId="4" borderId="33" xfId="0" applyNumberFormat="1" applyFont="1" applyFill="1" applyBorder="1" applyAlignment="1" applyProtection="1">
      <alignment horizontal="left" vertical="center"/>
    </xf>
    <xf numFmtId="0" fontId="11" fillId="5" borderId="33" xfId="0" applyNumberFormat="1" applyFont="1" applyFill="1" applyBorder="1" applyAlignment="1" applyProtection="1">
      <alignment horizontal="right" vertical="center"/>
    </xf>
    <xf numFmtId="3" fontId="11" fillId="4" borderId="6" xfId="0" applyNumberFormat="1" applyFont="1" applyFill="1" applyBorder="1" applyAlignment="1" applyProtection="1">
      <alignment horizontal="right" vertical="center" wrapText="1"/>
    </xf>
    <xf numFmtId="0" fontId="29" fillId="4" borderId="33" xfId="0" applyNumberFormat="1" applyFont="1" applyFill="1" applyBorder="1" applyAlignment="1" applyProtection="1">
      <alignment horizontal="left" vertical="center"/>
    </xf>
    <xf numFmtId="0" fontId="29" fillId="2" borderId="33" xfId="0" applyNumberFormat="1" applyFont="1" applyFill="1" applyBorder="1" applyAlignment="1" applyProtection="1">
      <alignment horizontal="left" vertical="center" wrapText="1"/>
    </xf>
    <xf numFmtId="0" fontId="29" fillId="4" borderId="32" xfId="0" applyNumberFormat="1" applyFont="1" applyFill="1" applyBorder="1" applyAlignment="1" applyProtection="1">
      <alignment horizontal="center" vertical="center"/>
    </xf>
    <xf numFmtId="0" fontId="29" fillId="2" borderId="32" xfId="0" applyNumberFormat="1" applyFont="1" applyFill="1" applyBorder="1" applyAlignment="1" applyProtection="1">
      <alignment horizontal="center" vertical="center" wrapText="1"/>
    </xf>
    <xf numFmtId="0" fontId="11" fillId="5" borderId="33" xfId="47" applyNumberFormat="1" applyFont="1" applyFill="1" applyBorder="1" applyAlignment="1" applyProtection="1">
      <alignment horizontal="right" vertical="center"/>
    </xf>
    <xf numFmtId="1" fontId="11" fillId="4" borderId="33" xfId="47" applyNumberFormat="1" applyFont="1" applyFill="1" applyBorder="1" applyAlignment="1" applyProtection="1">
      <alignment horizontal="right" vertical="center"/>
    </xf>
    <xf numFmtId="1" fontId="11" fillId="4" borderId="6" xfId="47" applyNumberFormat="1" applyFont="1" applyFill="1" applyBorder="1" applyAlignment="1" applyProtection="1">
      <alignment horizontal="right" vertical="center" wrapText="1"/>
    </xf>
    <xf numFmtId="0" fontId="11" fillId="5" borderId="33" xfId="49" applyNumberFormat="1" applyFont="1" applyFill="1" applyBorder="1" applyAlignment="1" applyProtection="1">
      <alignment horizontal="right" vertical="center"/>
    </xf>
    <xf numFmtId="165" fontId="11" fillId="4" borderId="33" xfId="63" applyNumberFormat="1" applyFont="1" applyBorder="1" applyAlignment="1">
      <alignment horizontal="right" vertical="center"/>
    </xf>
    <xf numFmtId="3" fontId="19" fillId="4" borderId="33" xfId="0" applyNumberFormat="1" applyFont="1" applyFill="1" applyBorder="1" applyAlignment="1" applyProtection="1">
      <alignment horizontal="right" vertical="center"/>
    </xf>
    <xf numFmtId="3" fontId="19" fillId="4" borderId="33" xfId="0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0" fontId="17" fillId="4" borderId="8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3" fontId="19" fillId="4" borderId="33" xfId="0" applyNumberFormat="1" applyFont="1" applyFill="1" applyBorder="1" applyAlignment="1" applyProtection="1">
      <alignment horizontal="right" vertical="center"/>
    </xf>
    <xf numFmtId="0" fontId="17" fillId="4" borderId="101" xfId="0" applyNumberFormat="1" applyFont="1" applyFill="1" applyBorder="1" applyAlignment="1" applyProtection="1">
      <alignment horizontal="center" vertical="center"/>
    </xf>
    <xf numFmtId="0" fontId="18" fillId="4" borderId="100" xfId="0" applyNumberFormat="1" applyFont="1" applyFill="1" applyBorder="1" applyAlignment="1" applyProtection="1">
      <alignment horizontal="center" vertical="center" wrapText="1"/>
    </xf>
    <xf numFmtId="3" fontId="30" fillId="4" borderId="33" xfId="0" applyNumberFormat="1" applyFont="1" applyFill="1" applyBorder="1" applyAlignment="1" applyProtection="1">
      <alignment horizontal="right" vertical="center"/>
    </xf>
    <xf numFmtId="0" fontId="30" fillId="4" borderId="33" xfId="0" applyNumberFormat="1" applyFont="1" applyFill="1" applyBorder="1" applyAlignment="1" applyProtection="1">
      <alignment horizontal="right" vertical="center"/>
    </xf>
    <xf numFmtId="0" fontId="30" fillId="4" borderId="6" xfId="0" applyNumberFormat="1" applyFont="1" applyFill="1" applyBorder="1" applyAlignment="1" applyProtection="1">
      <alignment horizontal="right" vertical="center" wrapText="1"/>
    </xf>
    <xf numFmtId="3" fontId="30" fillId="2" borderId="33" xfId="48" applyNumberFormat="1" applyFont="1" applyFill="1" applyBorder="1" applyAlignment="1" applyProtection="1">
      <alignment horizontal="right" vertical="center" wrapText="1"/>
    </xf>
    <xf numFmtId="3" fontId="30" fillId="4" borderId="33" xfId="49" applyNumberFormat="1" applyFont="1" applyFill="1" applyBorder="1" applyAlignment="1" applyProtection="1">
      <alignment horizontal="right" vertical="center"/>
    </xf>
    <xf numFmtId="0" fontId="30" fillId="4" borderId="33" xfId="49" applyNumberFormat="1" applyFont="1" applyFill="1" applyBorder="1" applyAlignment="1" applyProtection="1">
      <alignment horizontal="right" vertical="center"/>
    </xf>
    <xf numFmtId="0" fontId="30" fillId="4" borderId="6" xfId="49" applyNumberFormat="1" applyFont="1" applyFill="1" applyBorder="1" applyAlignment="1" applyProtection="1">
      <alignment horizontal="right" vertical="center" wrapText="1"/>
    </xf>
    <xf numFmtId="3" fontId="30" fillId="4" borderId="33" xfId="46" applyNumberFormat="1" applyFont="1" applyFill="1" applyBorder="1" applyAlignment="1" applyProtection="1">
      <alignment horizontal="right" vertical="center"/>
    </xf>
    <xf numFmtId="0" fontId="30" fillId="4" borderId="33" xfId="46" applyNumberFormat="1" applyFont="1" applyFill="1" applyBorder="1" applyAlignment="1" applyProtection="1">
      <alignment horizontal="right" vertical="center"/>
    </xf>
    <xf numFmtId="0" fontId="30" fillId="4" borderId="6" xfId="46" applyNumberFormat="1" applyFont="1" applyFill="1" applyBorder="1" applyAlignment="1" applyProtection="1">
      <alignment horizontal="right" vertical="center" wrapText="1"/>
    </xf>
    <xf numFmtId="3" fontId="30" fillId="4" borderId="33" xfId="47" applyNumberFormat="1" applyFont="1" applyFill="1" applyBorder="1" applyAlignment="1" applyProtection="1">
      <alignment horizontal="right" vertical="center"/>
    </xf>
    <xf numFmtId="0" fontId="30" fillId="4" borderId="33" xfId="47" applyNumberFormat="1" applyFont="1" applyFill="1" applyBorder="1" applyAlignment="1" applyProtection="1">
      <alignment horizontal="right" vertical="center"/>
    </xf>
    <xf numFmtId="3" fontId="6" fillId="4" borderId="28" xfId="0" applyNumberFormat="1" applyFont="1" applyFill="1" applyBorder="1" applyAlignment="1" applyProtection="1">
      <alignment horizontal="center" vertical="center"/>
    </xf>
    <xf numFmtId="3" fontId="6" fillId="4" borderId="17" xfId="0" applyNumberFormat="1" applyFont="1" applyFill="1" applyBorder="1" applyAlignment="1" applyProtection="1">
      <alignment horizontal="center" vertical="center"/>
    </xf>
    <xf numFmtId="3" fontId="6" fillId="4" borderId="30" xfId="0" applyNumberFormat="1" applyFont="1" applyFill="1" applyBorder="1" applyAlignment="1" applyProtection="1">
      <alignment horizontal="center" vertical="center"/>
    </xf>
    <xf numFmtId="3" fontId="6" fillId="4" borderId="23" xfId="0" applyNumberFormat="1" applyFont="1" applyFill="1" applyBorder="1" applyAlignment="1" applyProtection="1">
      <alignment horizontal="center" vertical="center"/>
    </xf>
    <xf numFmtId="3" fontId="31" fillId="2" borderId="6" xfId="0" applyNumberFormat="1" applyFont="1" applyFill="1" applyBorder="1" applyAlignment="1" applyProtection="1">
      <alignment horizontal="right" vertical="center"/>
    </xf>
    <xf numFmtId="3" fontId="9" fillId="4" borderId="33" xfId="0" applyNumberFormat="1" applyFont="1" applyFill="1" applyBorder="1" applyAlignment="1" applyProtection="1">
      <alignment horizontal="right" vertical="center"/>
    </xf>
    <xf numFmtId="3" fontId="6" fillId="4" borderId="18" xfId="0" applyNumberFormat="1" applyFont="1" applyFill="1" applyBorder="1" applyAlignment="1" applyProtection="1">
      <alignment horizontal="center" vertical="center"/>
    </xf>
    <xf numFmtId="0" fontId="12" fillId="4" borderId="8" xfId="19" applyNumberFormat="1" applyFont="1" applyFill="1" applyBorder="1" applyAlignment="1" applyProtection="1">
      <alignment horizontal="left" vertical="center"/>
    </xf>
    <xf numFmtId="3" fontId="0" fillId="0" borderId="0" xfId="0" applyNumberFormat="1"/>
    <xf numFmtId="3" fontId="9" fillId="2" borderId="33" xfId="0" applyNumberFormat="1" applyFont="1" applyFill="1" applyBorder="1" applyAlignment="1">
      <alignment horizontal="right" vertical="center"/>
    </xf>
    <xf numFmtId="3" fontId="19" fillId="4" borderId="33" xfId="0" applyNumberFormat="1" applyFont="1" applyFill="1" applyBorder="1" applyAlignment="1">
      <alignment horizontal="right" vertical="center"/>
    </xf>
    <xf numFmtId="3" fontId="19" fillId="6" borderId="6" xfId="0" applyNumberFormat="1" applyFont="1" applyFill="1" applyBorder="1" applyAlignment="1" applyProtection="1">
      <alignment horizontal="right" vertical="center"/>
    </xf>
    <xf numFmtId="3" fontId="9" fillId="2" borderId="60" xfId="0" applyNumberFormat="1" applyFont="1" applyFill="1" applyBorder="1" applyAlignment="1">
      <alignment horizontal="right" vertical="center"/>
    </xf>
    <xf numFmtId="4" fontId="9" fillId="2" borderId="60" xfId="0" applyNumberFormat="1" applyFont="1" applyFill="1" applyBorder="1" applyAlignment="1">
      <alignment horizontal="right" vertical="center"/>
    </xf>
    <xf numFmtId="3" fontId="32" fillId="0" borderId="60" xfId="0" applyNumberFormat="1" applyFont="1" applyBorder="1" applyAlignment="1">
      <alignment horizontal="left" wrapText="1"/>
    </xf>
    <xf numFmtId="3" fontId="9" fillId="5" borderId="60" xfId="0" applyNumberFormat="1" applyFont="1" applyFill="1" applyBorder="1" applyAlignment="1">
      <alignment horizontal="right" vertical="center"/>
    </xf>
    <xf numFmtId="3" fontId="34" fillId="4" borderId="60" xfId="0" applyNumberFormat="1" applyFont="1" applyFill="1" applyBorder="1" applyAlignment="1">
      <alignment horizontal="right" vertical="center"/>
    </xf>
    <xf numFmtId="3" fontId="35" fillId="0" borderId="60" xfId="0" applyNumberFormat="1" applyFont="1" applyBorder="1" applyAlignment="1">
      <alignment horizontal="left" wrapText="1"/>
    </xf>
    <xf numFmtId="0" fontId="35" fillId="4" borderId="60" xfId="72" applyFont="1" applyBorder="1" applyAlignment="1">
      <alignment wrapText="1"/>
    </xf>
    <xf numFmtId="3" fontId="24" fillId="2" borderId="102" xfId="0" applyNumberFormat="1" applyFont="1" applyFill="1" applyBorder="1" applyAlignment="1" applyProtection="1">
      <alignment horizontal="right" vertical="center"/>
    </xf>
    <xf numFmtId="0" fontId="9" fillId="2" borderId="103" xfId="0" applyNumberFormat="1" applyFont="1" applyFill="1" applyBorder="1" applyAlignment="1" applyProtection="1">
      <alignment horizontal="center" vertical="center"/>
    </xf>
    <xf numFmtId="3" fontId="30" fillId="2" borderId="33" xfId="0" applyNumberFormat="1" applyFont="1" applyFill="1" applyBorder="1" applyAlignment="1" applyProtection="1">
      <alignment horizontal="right" vertical="center" wrapText="1"/>
    </xf>
    <xf numFmtId="0" fontId="19" fillId="7" borderId="33" xfId="0" applyNumberFormat="1" applyFont="1" applyFill="1" applyBorder="1" applyAlignment="1" applyProtection="1">
      <alignment horizontal="left" vertical="center"/>
    </xf>
    <xf numFmtId="3" fontId="19" fillId="7" borderId="33" xfId="0" applyNumberFormat="1" applyFont="1" applyFill="1" applyBorder="1" applyAlignment="1" applyProtection="1">
      <alignment horizontal="right" vertical="center"/>
    </xf>
    <xf numFmtId="3" fontId="19" fillId="7" borderId="6" xfId="0" applyNumberFormat="1" applyFont="1" applyFill="1" applyBorder="1" applyAlignment="1" applyProtection="1">
      <alignment horizontal="right" vertical="center"/>
    </xf>
    <xf numFmtId="0" fontId="19" fillId="7" borderId="32" xfId="0" applyNumberFormat="1" applyFont="1" applyFill="1" applyBorder="1" applyAlignment="1" applyProtection="1">
      <alignment horizontal="center" vertical="center"/>
    </xf>
    <xf numFmtId="0" fontId="19" fillId="7" borderId="33" xfId="0" applyNumberFormat="1" applyFont="1" applyFill="1" applyBorder="1" applyAlignment="1" applyProtection="1">
      <alignment horizontal="center" vertical="center"/>
    </xf>
    <xf numFmtId="0" fontId="36" fillId="3" borderId="35" xfId="0" applyNumberFormat="1" applyFont="1" applyFill="1" applyBorder="1" applyAlignment="1" applyProtection="1">
      <alignment horizontal="right" vertical="center"/>
    </xf>
    <xf numFmtId="0" fontId="19" fillId="7" borderId="33" xfId="0" applyNumberFormat="1" applyFont="1" applyFill="1" applyBorder="1" applyAlignment="1" applyProtection="1">
      <alignment horizontal="left" vertical="center" wrapText="1"/>
    </xf>
    <xf numFmtId="0" fontId="37" fillId="4" borderId="1" xfId="19" applyNumberFormat="1" applyFont="1" applyFill="1" applyBorder="1" applyAlignment="1" applyProtection="1">
      <alignment horizontal="left" vertical="top"/>
    </xf>
    <xf numFmtId="0" fontId="38" fillId="3" borderId="2" xfId="48" applyNumberFormat="1" applyFont="1" applyFill="1" applyBorder="1" applyAlignment="1" applyProtection="1">
      <alignment horizontal="left" vertical="center" wrapText="1"/>
    </xf>
    <xf numFmtId="0" fontId="38" fillId="3" borderId="41" xfId="48" applyNumberFormat="1" applyFont="1" applyFill="1" applyBorder="1" applyAlignment="1" applyProtection="1">
      <alignment horizontal="left" vertical="center" wrapText="1"/>
    </xf>
    <xf numFmtId="0" fontId="38" fillId="3" borderId="5" xfId="48" applyNumberFormat="1" applyFont="1" applyFill="1" applyBorder="1" applyAlignment="1" applyProtection="1">
      <alignment horizontal="center" vertical="center"/>
    </xf>
    <xf numFmtId="0" fontId="29" fillId="4" borderId="32" xfId="48" applyNumberFormat="1" applyFont="1" applyFill="1" applyBorder="1" applyAlignment="1" applyProtection="1">
      <alignment horizontal="center" vertical="center"/>
    </xf>
    <xf numFmtId="0" fontId="29" fillId="2" borderId="32" xfId="48" applyNumberFormat="1" applyFont="1" applyFill="1" applyBorder="1" applyAlignment="1" applyProtection="1">
      <alignment horizontal="center" vertical="center" wrapText="1"/>
    </xf>
    <xf numFmtId="0" fontId="39" fillId="4" borderId="1" xfId="19" applyNumberFormat="1" applyFont="1" applyFill="1" applyBorder="1" applyAlignment="1" applyProtection="1">
      <alignment wrapText="1"/>
      <protection locked="0"/>
    </xf>
    <xf numFmtId="0" fontId="39" fillId="0" borderId="0" xfId="0" applyFont="1"/>
    <xf numFmtId="0" fontId="9" fillId="4" borderId="33" xfId="48" applyFont="1" applyBorder="1" applyAlignment="1">
      <alignment horizontal="left" vertical="center" wrapText="1"/>
    </xf>
    <xf numFmtId="0" fontId="22" fillId="4" borderId="17" xfId="48" applyNumberFormat="1" applyFont="1" applyFill="1" applyBorder="1" applyAlignment="1" applyProtection="1">
      <alignment horizontal="center" vertical="center" wrapText="1"/>
    </xf>
    <xf numFmtId="3" fontId="29" fillId="4" borderId="33" xfId="48" applyNumberFormat="1" applyFont="1" applyFill="1" applyBorder="1" applyAlignment="1" applyProtection="1">
      <alignment horizontal="right" vertical="center"/>
    </xf>
    <xf numFmtId="3" fontId="9" fillId="4" borderId="33" xfId="48" applyNumberFormat="1" applyFont="1" applyFill="1" applyBorder="1" applyAlignment="1" applyProtection="1">
      <alignment horizontal="right" vertical="center"/>
    </xf>
    <xf numFmtId="0" fontId="0" fillId="4" borderId="1" xfId="24" applyNumberFormat="1" applyFont="1" applyFill="1" applyBorder="1" applyAlignment="1" applyProtection="1">
      <alignment wrapText="1"/>
      <protection locked="0"/>
    </xf>
    <xf numFmtId="0" fontId="21" fillId="4" borderId="1" xfId="10"/>
    <xf numFmtId="0" fontId="0" fillId="4" borderId="1" xfId="41" applyNumberFormat="1" applyFont="1" applyFill="1" applyBorder="1" applyAlignment="1" applyProtection="1">
      <alignment wrapText="1"/>
      <protection locked="0"/>
    </xf>
    <xf numFmtId="0" fontId="17" fillId="4" borderId="40" xfId="41" applyNumberFormat="1" applyFont="1" applyFill="1" applyBorder="1" applyAlignment="1" applyProtection="1">
      <alignment horizontal="center" vertical="center"/>
    </xf>
    <xf numFmtId="0" fontId="18" fillId="4" borderId="40" xfId="41" applyNumberFormat="1" applyFont="1" applyFill="1" applyBorder="1" applyAlignment="1" applyProtection="1">
      <alignment horizontal="center" vertical="center" wrapText="1"/>
    </xf>
    <xf numFmtId="0" fontId="19" fillId="4" borderId="32" xfId="41" applyNumberFormat="1" applyFont="1" applyFill="1" applyBorder="1" applyAlignment="1" applyProtection="1">
      <alignment horizontal="center" vertical="center"/>
    </xf>
    <xf numFmtId="0" fontId="19" fillId="4" borderId="33" xfId="41" applyNumberFormat="1" applyFont="1" applyFill="1" applyBorder="1" applyAlignment="1" applyProtection="1">
      <alignment horizontal="center" vertical="center"/>
    </xf>
    <xf numFmtId="0" fontId="28" fillId="4" borderId="33" xfId="41" applyNumberFormat="1" applyFont="1" applyFill="1" applyBorder="1" applyAlignment="1" applyProtection="1">
      <alignment horizontal="left" vertical="center"/>
    </xf>
    <xf numFmtId="0" fontId="19" fillId="4" borderId="33" xfId="41" applyNumberFormat="1" applyFont="1" applyFill="1" applyBorder="1" applyAlignment="1" applyProtection="1">
      <alignment horizontal="right" vertical="center"/>
    </xf>
    <xf numFmtId="3" fontId="19" fillId="4" borderId="6" xfId="41" applyNumberFormat="1" applyFont="1" applyFill="1" applyBorder="1" applyAlignment="1" applyProtection="1">
      <alignment horizontal="right" vertical="center"/>
    </xf>
    <xf numFmtId="0" fontId="19" fillId="4" borderId="33" xfId="41" applyNumberFormat="1" applyFont="1" applyFill="1" applyBorder="1" applyAlignment="1" applyProtection="1">
      <alignment horizontal="left" vertical="center"/>
    </xf>
    <xf numFmtId="0" fontId="40" fillId="4" borderId="1" xfId="10" applyNumberFormat="1" applyFont="1" applyFill="1" applyBorder="1" applyAlignment="1" applyProtection="1">
      <alignment horizontal="center" vertical="center"/>
    </xf>
    <xf numFmtId="0" fontId="40" fillId="4" borderId="1" xfId="10" applyNumberFormat="1" applyFont="1" applyFill="1" applyBorder="1" applyAlignment="1" applyProtection="1">
      <alignment horizontal="left" vertical="center" wrapText="1"/>
    </xf>
    <xf numFmtId="3" fontId="19" fillId="4" borderId="1" xfId="10" applyNumberFormat="1" applyFont="1" applyFill="1" applyBorder="1" applyAlignment="1" applyProtection="1">
      <alignment horizontal="right" vertical="center"/>
    </xf>
    <xf numFmtId="0" fontId="12" fillId="4" borderId="60" xfId="10" applyNumberFormat="1" applyFont="1" applyFill="1" applyBorder="1" applyAlignment="1" applyProtection="1">
      <alignment horizontal="left" vertical="center"/>
    </xf>
    <xf numFmtId="0" fontId="12" fillId="4" borderId="60" xfId="10" applyNumberFormat="1" applyFont="1" applyFill="1" applyBorder="1" applyAlignment="1" applyProtection="1">
      <alignment vertical="center"/>
    </xf>
    <xf numFmtId="0" fontId="12" fillId="4" borderId="120" xfId="10" applyNumberFormat="1" applyFont="1" applyFill="1" applyBorder="1" applyAlignment="1" applyProtection="1">
      <alignment horizontal="left" vertical="center"/>
    </xf>
    <xf numFmtId="0" fontId="12" fillId="4" borderId="8" xfId="10" applyNumberFormat="1" applyFont="1" applyFill="1" applyBorder="1" applyAlignment="1" applyProtection="1">
      <alignment horizontal="left" vertical="center"/>
    </xf>
    <xf numFmtId="0" fontId="0" fillId="4" borderId="1" xfId="25" applyNumberFormat="1" applyFont="1" applyFill="1" applyBorder="1" applyAlignment="1" applyProtection="1">
      <alignment wrapText="1"/>
      <protection locked="0"/>
    </xf>
    <xf numFmtId="0" fontId="14" fillId="4" borderId="1" xfId="25" applyNumberFormat="1" applyFont="1" applyFill="1" applyBorder="1" applyAlignment="1" applyProtection="1">
      <alignment horizontal="left" vertical="top"/>
    </xf>
    <xf numFmtId="0" fontId="17" fillId="4" borderId="8" xfId="44" applyNumberFormat="1" applyFont="1" applyFill="1" applyBorder="1" applyAlignment="1" applyProtection="1">
      <alignment horizontal="center" vertical="center"/>
    </xf>
    <xf numFmtId="0" fontId="17" fillId="4" borderId="40" xfId="44" applyNumberFormat="1" applyFont="1" applyFill="1" applyBorder="1" applyAlignment="1" applyProtection="1">
      <alignment horizontal="center" vertical="center"/>
    </xf>
    <xf numFmtId="0" fontId="18" fillId="4" borderId="8" xfId="44" applyNumberFormat="1" applyFont="1" applyFill="1" applyBorder="1" applyAlignment="1" applyProtection="1">
      <alignment horizontal="center" vertical="center" wrapText="1"/>
    </xf>
    <xf numFmtId="0" fontId="18" fillId="4" borderId="40" xfId="44" applyNumberFormat="1" applyFont="1" applyFill="1" applyBorder="1" applyAlignment="1" applyProtection="1">
      <alignment horizontal="center" vertical="center" wrapText="1"/>
    </xf>
    <xf numFmtId="0" fontId="0" fillId="4" borderId="1" xfId="26" applyNumberFormat="1" applyFont="1" applyFill="1" applyBorder="1" applyAlignment="1" applyProtection="1">
      <alignment wrapText="1"/>
      <protection locked="0"/>
    </xf>
    <xf numFmtId="0" fontId="14" fillId="4" borderId="1" xfId="26" applyNumberFormat="1" applyFont="1" applyFill="1" applyBorder="1" applyAlignment="1" applyProtection="1">
      <alignment horizontal="left" vertical="top"/>
    </xf>
    <xf numFmtId="0" fontId="0" fillId="4" borderId="1" xfId="45" applyNumberFormat="1" applyFont="1" applyFill="1" applyBorder="1" applyAlignment="1" applyProtection="1">
      <alignment wrapText="1"/>
      <protection locked="0"/>
    </xf>
    <xf numFmtId="0" fontId="17" fillId="4" borderId="40" xfId="45" applyNumberFormat="1" applyFont="1" applyFill="1" applyBorder="1" applyAlignment="1" applyProtection="1">
      <alignment horizontal="center" vertical="center"/>
    </xf>
    <xf numFmtId="0" fontId="18" fillId="4" borderId="40" xfId="45" applyNumberFormat="1" applyFont="1" applyFill="1" applyBorder="1" applyAlignment="1" applyProtection="1">
      <alignment horizontal="center" vertical="center" wrapText="1"/>
    </xf>
    <xf numFmtId="0" fontId="19" fillId="4" borderId="32" xfId="45" applyNumberFormat="1" applyFont="1" applyFill="1" applyBorder="1" applyAlignment="1" applyProtection="1">
      <alignment horizontal="center" vertical="center"/>
    </xf>
    <xf numFmtId="0" fontId="19" fillId="4" borderId="33" xfId="45" applyNumberFormat="1" applyFont="1" applyFill="1" applyBorder="1" applyAlignment="1" applyProtection="1">
      <alignment horizontal="center" vertical="center"/>
    </xf>
    <xf numFmtId="0" fontId="28" fillId="4" borderId="33" xfId="45" applyNumberFormat="1" applyFont="1" applyFill="1" applyBorder="1" applyAlignment="1" applyProtection="1">
      <alignment horizontal="left" vertical="center"/>
    </xf>
    <xf numFmtId="0" fontId="19" fillId="5" borderId="33" xfId="45" applyNumberFormat="1" applyFont="1" applyFill="1" applyBorder="1" applyAlignment="1" applyProtection="1">
      <alignment horizontal="right" vertical="center"/>
    </xf>
    <xf numFmtId="3" fontId="19" fillId="4" borderId="6" xfId="45" applyNumberFormat="1" applyFont="1" applyFill="1" applyBorder="1" applyAlignment="1" applyProtection="1">
      <alignment horizontal="right" vertical="center"/>
    </xf>
    <xf numFmtId="0" fontId="19" fillId="4" borderId="33" xfId="45" applyNumberFormat="1" applyFont="1" applyFill="1" applyBorder="1" applyAlignment="1" applyProtection="1">
      <alignment horizontal="right" vertical="center"/>
    </xf>
    <xf numFmtId="0" fontId="19" fillId="4" borderId="33" xfId="45" applyNumberFormat="1" applyFont="1" applyFill="1" applyBorder="1" applyAlignment="1" applyProtection="1">
      <alignment horizontal="left" vertical="center"/>
    </xf>
    <xf numFmtId="0" fontId="0" fillId="4" borderId="121" xfId="26" applyNumberFormat="1" applyFont="1" applyFill="1" applyBorder="1" applyAlignment="1" applyProtection="1">
      <alignment wrapText="1"/>
      <protection locked="0"/>
    </xf>
    <xf numFmtId="0" fontId="0" fillId="4" borderId="1" xfId="27" applyNumberFormat="1" applyFont="1" applyFill="1" applyBorder="1" applyAlignment="1" applyProtection="1">
      <alignment wrapText="1"/>
      <protection locked="0"/>
    </xf>
    <xf numFmtId="0" fontId="14" fillId="4" borderId="1" xfId="27" applyNumberFormat="1" applyFont="1" applyFill="1" applyBorder="1" applyAlignment="1" applyProtection="1">
      <alignment horizontal="left" vertical="top"/>
    </xf>
    <xf numFmtId="0" fontId="0" fillId="4" borderId="1" xfId="40" applyNumberFormat="1" applyFont="1" applyFill="1" applyBorder="1" applyAlignment="1" applyProtection="1">
      <alignment wrapText="1"/>
      <protection locked="0"/>
    </xf>
    <xf numFmtId="0" fontId="17" fillId="4" borderId="8" xfId="40" applyNumberFormat="1" applyFont="1" applyFill="1" applyBorder="1" applyAlignment="1" applyProtection="1">
      <alignment horizontal="center" vertical="center"/>
    </xf>
    <xf numFmtId="0" fontId="17" fillId="4" borderId="40" xfId="40" applyNumberFormat="1" applyFont="1" applyFill="1" applyBorder="1" applyAlignment="1" applyProtection="1">
      <alignment horizontal="center" vertical="center"/>
    </xf>
    <xf numFmtId="0" fontId="18" fillId="4" borderId="8" xfId="40" applyNumberFormat="1" applyFont="1" applyFill="1" applyBorder="1" applyAlignment="1" applyProtection="1">
      <alignment horizontal="center" vertical="center" wrapText="1"/>
    </xf>
    <xf numFmtId="0" fontId="18" fillId="4" borderId="40" xfId="40" applyNumberFormat="1" applyFont="1" applyFill="1" applyBorder="1" applyAlignment="1" applyProtection="1">
      <alignment horizontal="center" vertical="center" wrapText="1"/>
    </xf>
    <xf numFmtId="0" fontId="1" fillId="4" borderId="1" xfId="27" applyNumberFormat="1" applyFont="1" applyFill="1" applyBorder="1" applyAlignment="1" applyProtection="1">
      <alignment horizontal="left" vertical="top"/>
    </xf>
    <xf numFmtId="0" fontId="0" fillId="4" borderId="121" xfId="10" applyNumberFormat="1" applyFont="1" applyFill="1" applyBorder="1" applyAlignment="1" applyProtection="1">
      <alignment wrapText="1"/>
      <protection locked="0"/>
    </xf>
    <xf numFmtId="0" fontId="0" fillId="4" borderId="1" xfId="28" applyNumberFormat="1" applyFont="1" applyFill="1" applyBorder="1" applyAlignment="1" applyProtection="1">
      <alignment wrapText="1"/>
      <protection locked="0"/>
    </xf>
    <xf numFmtId="0" fontId="14" fillId="4" borderId="1" xfId="28" applyNumberFormat="1" applyFont="1" applyFill="1" applyBorder="1" applyAlignment="1" applyProtection="1">
      <alignment horizontal="left" vertical="top"/>
    </xf>
    <xf numFmtId="0" fontId="0" fillId="4" borderId="1" xfId="42" applyNumberFormat="1" applyFont="1" applyFill="1" applyBorder="1" applyAlignment="1" applyProtection="1">
      <alignment wrapText="1"/>
      <protection locked="0"/>
    </xf>
    <xf numFmtId="0" fontId="17" fillId="4" borderId="8" xfId="42" applyNumberFormat="1" applyFont="1" applyFill="1" applyBorder="1" applyAlignment="1" applyProtection="1">
      <alignment horizontal="center" vertical="center"/>
    </xf>
    <xf numFmtId="0" fontId="17" fillId="4" borderId="40" xfId="42" applyNumberFormat="1" applyFont="1" applyFill="1" applyBorder="1" applyAlignment="1" applyProtection="1">
      <alignment horizontal="center" vertical="center"/>
    </xf>
    <xf numFmtId="0" fontId="18" fillId="4" borderId="8" xfId="42" applyNumberFormat="1" applyFont="1" applyFill="1" applyBorder="1" applyAlignment="1" applyProtection="1">
      <alignment horizontal="center" vertical="center" wrapText="1"/>
    </xf>
    <xf numFmtId="0" fontId="18" fillId="4" borderId="40" xfId="42" applyNumberFormat="1" applyFont="1" applyFill="1" applyBorder="1" applyAlignment="1" applyProtection="1">
      <alignment horizontal="center" vertical="center" wrapText="1"/>
    </xf>
    <xf numFmtId="0" fontId="19" fillId="4" borderId="32" xfId="42" applyNumberFormat="1" applyFont="1" applyFill="1" applyBorder="1" applyAlignment="1" applyProtection="1">
      <alignment horizontal="center" vertical="center"/>
    </xf>
    <xf numFmtId="0" fontId="19" fillId="4" borderId="33" xfId="42" applyNumberFormat="1" applyFont="1" applyFill="1" applyBorder="1" applyAlignment="1" applyProtection="1">
      <alignment horizontal="center" vertical="center"/>
    </xf>
    <xf numFmtId="0" fontId="19" fillId="4" borderId="33" xfId="42" applyNumberFormat="1" applyFont="1" applyFill="1" applyBorder="1" applyAlignment="1" applyProtection="1">
      <alignment horizontal="left" vertical="center" wrapText="1"/>
    </xf>
    <xf numFmtId="0" fontId="19" fillId="4" borderId="33" xfId="42" applyNumberFormat="1" applyFont="1" applyFill="1" applyBorder="1" applyAlignment="1" applyProtection="1">
      <alignment horizontal="left" vertical="center"/>
    </xf>
    <xf numFmtId="3" fontId="19" fillId="4" borderId="33" xfId="42" applyNumberFormat="1" applyFont="1" applyFill="1" applyBorder="1" applyAlignment="1" applyProtection="1">
      <alignment horizontal="right" vertical="center"/>
    </xf>
    <xf numFmtId="0" fontId="12" fillId="4" borderId="8" xfId="28" applyNumberFormat="1" applyFont="1" applyFill="1" applyBorder="1" applyAlignment="1" applyProtection="1">
      <alignment horizontal="left" vertical="center"/>
    </xf>
    <xf numFmtId="0" fontId="0" fillId="4" borderId="1" xfId="34" applyNumberFormat="1" applyFont="1" applyFill="1" applyBorder="1" applyAlignment="1" applyProtection="1">
      <alignment wrapText="1"/>
      <protection locked="0"/>
    </xf>
    <xf numFmtId="0" fontId="19" fillId="4" borderId="1" xfId="34" applyNumberFormat="1" applyFont="1" applyFill="1" applyBorder="1" applyAlignment="1" applyProtection="1">
      <alignment horizontal="left" vertical="top"/>
    </xf>
    <xf numFmtId="0" fontId="0" fillId="4" borderId="1" xfId="55" applyNumberFormat="1" applyFont="1" applyFill="1" applyBorder="1" applyAlignment="1" applyProtection="1">
      <alignment wrapText="1"/>
      <protection locked="0"/>
    </xf>
    <xf numFmtId="0" fontId="1" fillId="4" borderId="1" xfId="55" applyNumberFormat="1" applyFont="1" applyFill="1" applyBorder="1" applyAlignment="1" applyProtection="1">
      <alignment horizontal="left" vertical="top"/>
    </xf>
    <xf numFmtId="0" fontId="43" fillId="3" borderId="125" xfId="55" applyNumberFormat="1" applyFont="1" applyFill="1" applyBorder="1" applyAlignment="1" applyProtection="1">
      <alignment horizontal="center" vertical="center" wrapText="1"/>
    </xf>
    <xf numFmtId="0" fontId="43" fillId="3" borderId="129" xfId="55" applyNumberFormat="1" applyFont="1" applyFill="1" applyBorder="1" applyAlignment="1" applyProtection="1">
      <alignment horizontal="center" vertical="center" wrapText="1"/>
    </xf>
    <xf numFmtId="0" fontId="44" fillId="4" borderId="133" xfId="55" applyNumberFormat="1" applyFont="1" applyFill="1" applyBorder="1" applyAlignment="1" applyProtection="1">
      <alignment horizontal="center" vertical="center" wrapText="1"/>
    </xf>
    <xf numFmtId="0" fontId="46" fillId="4" borderId="133" xfId="55" applyNumberFormat="1" applyFont="1" applyFill="1" applyBorder="1" applyAlignment="1" applyProtection="1">
      <alignment horizontal="center" vertical="center" wrapText="1"/>
    </xf>
    <xf numFmtId="0" fontId="46" fillId="4" borderId="140" xfId="55" applyNumberFormat="1" applyFont="1" applyFill="1" applyBorder="1" applyAlignment="1" applyProtection="1">
      <alignment horizontal="center" vertical="center"/>
    </xf>
    <xf numFmtId="0" fontId="47" fillId="4" borderId="33" xfId="55" applyNumberFormat="1" applyFont="1" applyFill="1" applyBorder="1" applyAlignment="1" applyProtection="1">
      <alignment horizontal="center" vertical="center" wrapText="1"/>
    </xf>
    <xf numFmtId="0" fontId="47" fillId="4" borderId="141" xfId="55" applyNumberFormat="1" applyFont="1" applyFill="1" applyBorder="1" applyAlignment="1" applyProtection="1">
      <alignment horizontal="center" vertical="center" wrapText="1"/>
    </xf>
    <xf numFmtId="0" fontId="47" fillId="4" borderId="139" xfId="55" applyNumberFormat="1" applyFont="1" applyFill="1" applyBorder="1" applyAlignment="1" applyProtection="1">
      <alignment horizontal="center" vertical="center" wrapText="1"/>
    </xf>
    <xf numFmtId="0" fontId="48" fillId="2" borderId="142" xfId="55" applyNumberFormat="1" applyFont="1" applyFill="1" applyBorder="1" applyAlignment="1" applyProtection="1">
      <alignment horizontal="center" vertical="center"/>
    </xf>
    <xf numFmtId="0" fontId="9" fillId="2" borderId="143" xfId="55" applyNumberFormat="1" applyFont="1" applyFill="1" applyBorder="1" applyAlignment="1" applyProtection="1">
      <alignment horizontal="left" vertical="center" wrapText="1"/>
    </xf>
    <xf numFmtId="0" fontId="9" fillId="2" borderId="144" xfId="55" applyNumberFormat="1" applyFont="1" applyFill="1" applyBorder="1" applyAlignment="1" applyProtection="1">
      <alignment horizontal="center" vertical="center"/>
    </xf>
    <xf numFmtId="0" fontId="9" fillId="2" borderId="145" xfId="55" applyNumberFormat="1" applyFont="1" applyFill="1" applyBorder="1" applyAlignment="1" applyProtection="1">
      <alignment horizontal="right" vertical="center" wrapText="1"/>
    </xf>
    <xf numFmtId="0" fontId="9" fillId="2" borderId="144" xfId="55" applyNumberFormat="1" applyFont="1" applyFill="1" applyBorder="1" applyAlignment="1" applyProtection="1">
      <alignment horizontal="right" vertical="center" wrapText="1"/>
    </xf>
    <xf numFmtId="0" fontId="9" fillId="2" borderId="144" xfId="55" applyNumberFormat="1" applyFont="1" applyFill="1" applyBorder="1" applyAlignment="1" applyProtection="1">
      <alignment horizontal="right" vertical="center"/>
    </xf>
    <xf numFmtId="9" fontId="9" fillId="2" borderId="146" xfId="55" applyNumberFormat="1" applyFont="1" applyFill="1" applyBorder="1" applyAlignment="1" applyProtection="1">
      <alignment horizontal="right" vertical="center"/>
    </xf>
    <xf numFmtId="0" fontId="50" fillId="4" borderId="133" xfId="55" applyNumberFormat="1" applyFont="1" applyFill="1" applyBorder="1" applyAlignment="1" applyProtection="1">
      <alignment horizontal="center" vertical="center" wrapText="1"/>
    </xf>
    <xf numFmtId="0" fontId="48" fillId="2" borderId="149" xfId="55" applyNumberFormat="1" applyFont="1" applyFill="1" applyBorder="1" applyAlignment="1" applyProtection="1">
      <alignment horizontal="center" vertical="center"/>
    </xf>
    <xf numFmtId="0" fontId="9" fillId="2" borderId="150" xfId="55" applyNumberFormat="1" applyFont="1" applyFill="1" applyBorder="1" applyAlignment="1" applyProtection="1">
      <alignment horizontal="left" vertical="center" wrapText="1"/>
    </xf>
    <xf numFmtId="0" fontId="53" fillId="4" borderId="133" xfId="55" applyNumberFormat="1" applyFont="1" applyFill="1" applyBorder="1" applyAlignment="1" applyProtection="1">
      <alignment horizontal="center" vertical="center" wrapText="1"/>
    </xf>
    <xf numFmtId="0" fontId="53" fillId="4" borderId="140" xfId="55" applyNumberFormat="1" applyFont="1" applyFill="1" applyBorder="1" applyAlignment="1" applyProtection="1">
      <alignment horizontal="center" vertical="center"/>
    </xf>
    <xf numFmtId="0" fontId="54" fillId="4" borderId="142" xfId="55" applyNumberFormat="1" applyFont="1" applyFill="1" applyBorder="1" applyAlignment="1" applyProtection="1">
      <alignment horizontal="center" vertical="center"/>
    </xf>
    <xf numFmtId="0" fontId="40" fillId="4" borderId="150" xfId="55" applyNumberFormat="1" applyFont="1" applyFill="1" applyBorder="1" applyAlignment="1" applyProtection="1">
      <alignment horizontal="left" vertical="center" wrapText="1"/>
    </xf>
    <xf numFmtId="0" fontId="40" fillId="4" borderId="144" xfId="55" applyNumberFormat="1" applyFont="1" applyFill="1" applyBorder="1" applyAlignment="1" applyProtection="1">
      <alignment horizontal="center" vertical="center"/>
    </xf>
    <xf numFmtId="0" fontId="40" fillId="4" borderId="144" xfId="55" applyNumberFormat="1" applyFont="1" applyFill="1" applyBorder="1" applyAlignment="1" applyProtection="1">
      <alignment horizontal="left" vertical="center"/>
    </xf>
    <xf numFmtId="3" fontId="40" fillId="4" borderId="144" xfId="55" applyNumberFormat="1" applyFont="1" applyFill="1" applyBorder="1" applyAlignment="1" applyProtection="1">
      <alignment horizontal="right" vertical="center" wrapText="1"/>
    </xf>
    <xf numFmtId="0" fontId="40" fillId="5" borderId="144" xfId="55" applyNumberFormat="1" applyFont="1" applyFill="1" applyBorder="1" applyAlignment="1" applyProtection="1">
      <alignment horizontal="right" vertical="center"/>
    </xf>
    <xf numFmtId="3" fontId="40" fillId="5" borderId="146" xfId="55" applyNumberFormat="1" applyFont="1" applyFill="1" applyBorder="1" applyAlignment="1" applyProtection="1">
      <alignment horizontal="right" vertical="center"/>
    </xf>
    <xf numFmtId="3" fontId="21" fillId="4" borderId="1" xfId="10" applyNumberFormat="1"/>
    <xf numFmtId="3" fontId="40" fillId="4" borderId="144" xfId="55" applyNumberFormat="1" applyFont="1" applyFill="1" applyBorder="1" applyAlignment="1" applyProtection="1">
      <alignment horizontal="right" vertical="center"/>
    </xf>
    <xf numFmtId="0" fontId="54" fillId="4" borderId="151" xfId="55" applyNumberFormat="1" applyFont="1" applyFill="1" applyBorder="1" applyAlignment="1" applyProtection="1">
      <alignment horizontal="center" vertical="center"/>
    </xf>
    <xf numFmtId="0" fontId="40" fillId="4" borderId="152" xfId="55" applyNumberFormat="1" applyFont="1" applyFill="1" applyBorder="1" applyAlignment="1" applyProtection="1">
      <alignment horizontal="left" vertical="center" wrapText="1"/>
    </xf>
    <xf numFmtId="0" fontId="40" fillId="4" borderId="153" xfId="55" applyNumberFormat="1" applyFont="1" applyFill="1" applyBorder="1" applyAlignment="1" applyProtection="1">
      <alignment horizontal="center" vertical="center"/>
    </xf>
    <xf numFmtId="0" fontId="40" fillId="4" borderId="153" xfId="55" applyNumberFormat="1" applyFont="1" applyFill="1" applyBorder="1" applyAlignment="1" applyProtection="1">
      <alignment horizontal="left" vertical="center"/>
    </xf>
    <xf numFmtId="3" fontId="40" fillId="4" borderId="153" xfId="55" applyNumberFormat="1" applyFont="1" applyFill="1" applyBorder="1" applyAlignment="1" applyProtection="1">
      <alignment horizontal="right" vertical="center" wrapText="1"/>
    </xf>
    <xf numFmtId="3" fontId="40" fillId="4" borderId="153" xfId="55" applyNumberFormat="1" applyFont="1" applyFill="1" applyBorder="1" applyAlignment="1" applyProtection="1">
      <alignment horizontal="right" vertical="center"/>
    </xf>
    <xf numFmtId="0" fontId="40" fillId="2" borderId="1" xfId="34" applyNumberFormat="1" applyFont="1" applyFill="1" applyBorder="1" applyAlignment="1" applyProtection="1">
      <alignment horizontal="left" vertical="center"/>
    </xf>
    <xf numFmtId="0" fontId="49" fillId="4" borderId="83" xfId="10" applyNumberFormat="1" applyFont="1" applyFill="1" applyBorder="1" applyAlignment="1" applyProtection="1">
      <alignment horizontal="left" vertical="center"/>
    </xf>
    <xf numFmtId="0" fontId="49" fillId="4" borderId="155" xfId="10" applyNumberFormat="1" applyFont="1" applyFill="1" applyBorder="1" applyAlignment="1" applyProtection="1">
      <alignment horizontal="left" vertical="center"/>
    </xf>
    <xf numFmtId="0" fontId="49" fillId="4" borderId="57" xfId="10" applyNumberFormat="1" applyFont="1" applyFill="1" applyBorder="1" applyAlignment="1" applyProtection="1">
      <alignment horizontal="left" vertical="center"/>
    </xf>
    <xf numFmtId="0" fontId="49" fillId="4" borderId="58" xfId="10" applyNumberFormat="1" applyFont="1" applyFill="1" applyBorder="1" applyAlignment="1" applyProtection="1">
      <alignment horizontal="left" vertical="center"/>
    </xf>
    <xf numFmtId="0" fontId="49" fillId="4" borderId="87" xfId="10" applyNumberFormat="1" applyFont="1" applyFill="1" applyBorder="1" applyAlignment="1" applyProtection="1">
      <alignment horizontal="left" vertical="center"/>
    </xf>
    <xf numFmtId="0" fontId="49" fillId="4" borderId="156" xfId="10" applyNumberFormat="1" applyFont="1" applyFill="1" applyBorder="1" applyAlignment="1" applyProtection="1">
      <alignment horizontal="left" vertical="center"/>
    </xf>
    <xf numFmtId="0" fontId="0" fillId="4" borderId="1" xfId="39" applyNumberFormat="1" applyFont="1" applyFill="1" applyBorder="1" applyAlignment="1" applyProtection="1">
      <alignment wrapText="1"/>
      <protection locked="0"/>
    </xf>
    <xf numFmtId="0" fontId="19" fillId="4" borderId="1" xfId="39" applyNumberFormat="1" applyFont="1" applyFill="1" applyBorder="1" applyAlignment="1" applyProtection="1">
      <alignment horizontal="left" vertical="top"/>
    </xf>
    <xf numFmtId="0" fontId="0" fillId="4" borderId="1" xfId="60" applyNumberFormat="1" applyFont="1" applyFill="1" applyBorder="1" applyAlignment="1" applyProtection="1">
      <alignment wrapText="1"/>
      <protection locked="0"/>
    </xf>
    <xf numFmtId="0" fontId="43" fillId="3" borderId="157" xfId="60" applyNumberFormat="1" applyFont="1" applyFill="1" applyBorder="1" applyAlignment="1" applyProtection="1">
      <alignment horizontal="center" vertical="center" wrapText="1"/>
    </xf>
    <xf numFmtId="0" fontId="43" fillId="3" borderId="160" xfId="60" applyNumberFormat="1" applyFont="1" applyFill="1" applyBorder="1" applyAlignment="1" applyProtection="1">
      <alignment horizontal="center" vertical="center" wrapText="1"/>
    </xf>
    <xf numFmtId="0" fontId="45" fillId="4" borderId="161" xfId="60" applyNumberFormat="1" applyFont="1" applyFill="1" applyBorder="1" applyAlignment="1" applyProtection="1">
      <alignment horizontal="center" vertical="center" wrapText="1"/>
    </xf>
    <xf numFmtId="0" fontId="40" fillId="2" borderId="1" xfId="39" applyNumberFormat="1" applyFont="1" applyFill="1" applyBorder="1" applyAlignment="1" applyProtection="1">
      <alignment horizontal="left" vertical="center"/>
    </xf>
    <xf numFmtId="0" fontId="55" fillId="4" borderId="8" xfId="39" applyNumberFormat="1" applyFont="1" applyFill="1" applyBorder="1" applyAlignment="1" applyProtection="1">
      <alignment horizontal="left" vertical="center"/>
    </xf>
    <xf numFmtId="0" fontId="49" fillId="4" borderId="8" xfId="39" applyNumberFormat="1" applyFont="1" applyFill="1" applyBorder="1" applyAlignment="1" applyProtection="1">
      <alignment horizontal="left" vertical="center"/>
    </xf>
    <xf numFmtId="0" fontId="0" fillId="4" borderId="1" xfId="35" applyNumberFormat="1" applyFont="1" applyFill="1" applyBorder="1" applyAlignment="1" applyProtection="1">
      <alignment wrapText="1"/>
      <protection locked="0"/>
    </xf>
    <xf numFmtId="0" fontId="19" fillId="4" borderId="1" xfId="35" applyNumberFormat="1" applyFont="1" applyFill="1" applyBorder="1" applyAlignment="1" applyProtection="1">
      <alignment horizontal="left" vertical="top"/>
    </xf>
    <xf numFmtId="0" fontId="0" fillId="4" borderId="1" xfId="57" applyNumberFormat="1" applyFont="1" applyFill="1" applyBorder="1" applyAlignment="1" applyProtection="1">
      <alignment wrapText="1"/>
      <protection locked="0"/>
    </xf>
    <xf numFmtId="0" fontId="1" fillId="4" borderId="1" xfId="57" applyNumberFormat="1" applyFont="1" applyFill="1" applyBorder="1" applyAlignment="1" applyProtection="1">
      <alignment horizontal="left" vertical="top"/>
    </xf>
    <xf numFmtId="0" fontId="43" fillId="3" borderId="157" xfId="57" applyNumberFormat="1" applyFont="1" applyFill="1" applyBorder="1" applyAlignment="1" applyProtection="1">
      <alignment horizontal="center" vertical="center" wrapText="1"/>
    </xf>
    <xf numFmtId="0" fontId="43" fillId="3" borderId="160" xfId="57" applyNumberFormat="1" applyFont="1" applyFill="1" applyBorder="1" applyAlignment="1" applyProtection="1">
      <alignment horizontal="center" vertical="center" wrapText="1"/>
    </xf>
    <xf numFmtId="0" fontId="45" fillId="4" borderId="161" xfId="57" applyNumberFormat="1" applyFont="1" applyFill="1" applyBorder="1" applyAlignment="1" applyProtection="1">
      <alignment horizontal="center" vertical="center" wrapText="1"/>
    </xf>
    <xf numFmtId="0" fontId="46" fillId="4" borderId="161" xfId="57" applyNumberFormat="1" applyFont="1" applyFill="1" applyBorder="1" applyAlignment="1" applyProtection="1">
      <alignment horizontal="center" vertical="center" wrapText="1"/>
    </xf>
    <xf numFmtId="0" fontId="46" fillId="4" borderId="140" xfId="57" applyNumberFormat="1" applyFont="1" applyFill="1" applyBorder="1" applyAlignment="1" applyProtection="1">
      <alignment horizontal="center" vertical="center"/>
    </xf>
    <xf numFmtId="0" fontId="47" fillId="4" borderId="33" xfId="57" applyNumberFormat="1" applyFont="1" applyFill="1" applyBorder="1" applyAlignment="1" applyProtection="1">
      <alignment horizontal="center" vertical="center" wrapText="1"/>
    </xf>
    <xf numFmtId="0" fontId="47" fillId="4" borderId="141" xfId="57" applyNumberFormat="1" applyFont="1" applyFill="1" applyBorder="1" applyAlignment="1" applyProtection="1">
      <alignment horizontal="center" vertical="center" wrapText="1"/>
    </xf>
    <xf numFmtId="0" fontId="47" fillId="4" borderId="138" xfId="57" applyNumberFormat="1" applyFont="1" applyFill="1" applyBorder="1" applyAlignment="1" applyProtection="1">
      <alignment horizontal="center" vertical="center" wrapText="1"/>
    </xf>
    <xf numFmtId="0" fontId="48" fillId="2" borderId="162" xfId="57" applyNumberFormat="1" applyFont="1" applyFill="1" applyBorder="1" applyAlignment="1" applyProtection="1">
      <alignment horizontal="center" vertical="center"/>
    </xf>
    <xf numFmtId="0" fontId="9" fillId="2" borderId="143" xfId="57" applyNumberFormat="1" applyFont="1" applyFill="1" applyBorder="1" applyAlignment="1" applyProtection="1">
      <alignment horizontal="left" vertical="center" wrapText="1"/>
    </xf>
    <xf numFmtId="0" fontId="9" fillId="2" borderId="144" xfId="57" applyNumberFormat="1" applyFont="1" applyFill="1" applyBorder="1" applyAlignment="1" applyProtection="1">
      <alignment horizontal="center" vertical="center"/>
    </xf>
    <xf numFmtId="0" fontId="9" fillId="2" borderId="145" xfId="57" applyNumberFormat="1" applyFont="1" applyFill="1" applyBorder="1" applyAlignment="1" applyProtection="1">
      <alignment horizontal="right" vertical="center" wrapText="1"/>
    </xf>
    <xf numFmtId="0" fontId="9" fillId="2" borderId="144" xfId="57" applyNumberFormat="1" applyFont="1" applyFill="1" applyBorder="1" applyAlignment="1" applyProtection="1">
      <alignment horizontal="right" vertical="center" wrapText="1"/>
    </xf>
    <xf numFmtId="0" fontId="9" fillId="2" borderId="144" xfId="57" applyNumberFormat="1" applyFont="1" applyFill="1" applyBorder="1" applyAlignment="1" applyProtection="1">
      <alignment horizontal="right" vertical="center"/>
    </xf>
    <xf numFmtId="9" fontId="9" fillId="2" borderId="163" xfId="57" applyNumberFormat="1" applyFont="1" applyFill="1" applyBorder="1" applyAlignment="1" applyProtection="1">
      <alignment horizontal="right" vertical="center"/>
    </xf>
    <xf numFmtId="0" fontId="50" fillId="4" borderId="161" xfId="57" applyNumberFormat="1" applyFont="1" applyFill="1" applyBorder="1" applyAlignment="1" applyProtection="1">
      <alignment horizontal="center" vertical="center" wrapText="1"/>
    </xf>
    <xf numFmtId="0" fontId="48" fillId="2" borderId="164" xfId="57" applyNumberFormat="1" applyFont="1" applyFill="1" applyBorder="1" applyAlignment="1" applyProtection="1">
      <alignment horizontal="center" vertical="center"/>
    </xf>
    <xf numFmtId="0" fontId="9" fillId="2" borderId="150" xfId="57" applyNumberFormat="1" applyFont="1" applyFill="1" applyBorder="1" applyAlignment="1" applyProtection="1">
      <alignment horizontal="left" vertical="center" wrapText="1"/>
    </xf>
    <xf numFmtId="0" fontId="9" fillId="2" borderId="144" xfId="61" applyNumberFormat="1" applyFont="1" applyFill="1" applyBorder="1" applyAlignment="1" applyProtection="1">
      <alignment horizontal="right" vertical="center"/>
    </xf>
    <xf numFmtId="0" fontId="54" fillId="4" borderId="162" xfId="57" applyNumberFormat="1" applyFont="1" applyFill="1" applyBorder="1" applyAlignment="1" applyProtection="1">
      <alignment horizontal="center" vertical="center"/>
    </xf>
    <xf numFmtId="0" fontId="40" fillId="4" borderId="150" xfId="57" applyNumberFormat="1" applyFont="1" applyFill="1" applyBorder="1" applyAlignment="1" applyProtection="1">
      <alignment horizontal="left" vertical="center" wrapText="1"/>
    </xf>
    <xf numFmtId="0" fontId="40" fillId="4" borderId="144" xfId="57" applyNumberFormat="1" applyFont="1" applyFill="1" applyBorder="1" applyAlignment="1" applyProtection="1">
      <alignment horizontal="center" vertical="center"/>
    </xf>
    <xf numFmtId="0" fontId="40" fillId="4" borderId="144" xfId="57" applyNumberFormat="1" applyFont="1" applyFill="1" applyBorder="1" applyAlignment="1" applyProtection="1">
      <alignment horizontal="left" vertical="center"/>
    </xf>
    <xf numFmtId="3" fontId="40" fillId="4" borderId="144" xfId="57" applyNumberFormat="1" applyFont="1" applyFill="1" applyBorder="1" applyAlignment="1" applyProtection="1">
      <alignment horizontal="right" vertical="center" wrapText="1"/>
    </xf>
    <xf numFmtId="0" fontId="40" fillId="5" borderId="144" xfId="57" applyNumberFormat="1" applyFont="1" applyFill="1" applyBorder="1" applyAlignment="1" applyProtection="1">
      <alignment horizontal="right" vertical="center"/>
    </xf>
    <xf numFmtId="3" fontId="40" fillId="4" borderId="144" xfId="57" applyNumberFormat="1" applyFont="1" applyFill="1" applyBorder="1" applyAlignment="1" applyProtection="1">
      <alignment horizontal="right" vertical="center"/>
    </xf>
    <xf numFmtId="0" fontId="40" fillId="2" borderId="1" xfId="35" applyNumberFormat="1" applyFont="1" applyFill="1" applyBorder="1" applyAlignment="1" applyProtection="1">
      <alignment horizontal="left" vertical="center"/>
    </xf>
    <xf numFmtId="0" fontId="0" fillId="4" borderId="1" xfId="36" applyNumberFormat="1" applyFont="1" applyFill="1" applyBorder="1" applyAlignment="1" applyProtection="1">
      <alignment wrapText="1"/>
      <protection locked="0"/>
    </xf>
    <xf numFmtId="0" fontId="19" fillId="4" borderId="1" xfId="36" applyNumberFormat="1" applyFont="1" applyFill="1" applyBorder="1" applyAlignment="1" applyProtection="1">
      <alignment horizontal="left" vertical="top"/>
    </xf>
    <xf numFmtId="0" fontId="57" fillId="4" borderId="1" xfId="10" applyFont="1"/>
    <xf numFmtId="0" fontId="0" fillId="4" borderId="1" xfId="58" applyNumberFormat="1" applyFont="1" applyFill="1" applyBorder="1" applyAlignment="1" applyProtection="1">
      <alignment wrapText="1"/>
      <protection locked="0"/>
    </xf>
    <xf numFmtId="0" fontId="1" fillId="4" borderId="1" xfId="58" applyNumberFormat="1" applyFont="1" applyFill="1" applyBorder="1" applyAlignment="1" applyProtection="1">
      <alignment horizontal="left" vertical="top"/>
    </xf>
    <xf numFmtId="0" fontId="43" fillId="3" borderId="157" xfId="58" applyNumberFormat="1" applyFont="1" applyFill="1" applyBorder="1" applyAlignment="1" applyProtection="1">
      <alignment horizontal="center" vertical="center" wrapText="1"/>
    </xf>
    <xf numFmtId="0" fontId="43" fillId="3" borderId="160" xfId="58" applyNumberFormat="1" applyFont="1" applyFill="1" applyBorder="1" applyAlignment="1" applyProtection="1">
      <alignment horizontal="center" vertical="center" wrapText="1"/>
    </xf>
    <xf numFmtId="0" fontId="45" fillId="4" borderId="161" xfId="58" applyNumberFormat="1" applyFont="1" applyFill="1" applyBorder="1" applyAlignment="1" applyProtection="1">
      <alignment horizontal="center" vertical="center" wrapText="1"/>
    </xf>
    <xf numFmtId="0" fontId="46" fillId="4" borderId="161" xfId="58" applyNumberFormat="1" applyFont="1" applyFill="1" applyBorder="1" applyAlignment="1" applyProtection="1">
      <alignment horizontal="center" vertical="center" wrapText="1"/>
    </xf>
    <xf numFmtId="0" fontId="46" fillId="4" borderId="140" xfId="58" applyNumberFormat="1" applyFont="1" applyFill="1" applyBorder="1" applyAlignment="1" applyProtection="1">
      <alignment horizontal="center" vertical="center"/>
    </xf>
    <xf numFmtId="0" fontId="47" fillId="4" borderId="33" xfId="58" applyNumberFormat="1" applyFont="1" applyFill="1" applyBorder="1" applyAlignment="1" applyProtection="1">
      <alignment horizontal="center" vertical="center" wrapText="1"/>
    </xf>
    <xf numFmtId="0" fontId="47" fillId="4" borderId="141" xfId="58" applyNumberFormat="1" applyFont="1" applyFill="1" applyBorder="1" applyAlignment="1" applyProtection="1">
      <alignment horizontal="center" vertical="center" wrapText="1"/>
    </xf>
    <xf numFmtId="0" fontId="47" fillId="4" borderId="138" xfId="58" applyNumberFormat="1" applyFont="1" applyFill="1" applyBorder="1" applyAlignment="1" applyProtection="1">
      <alignment horizontal="center" vertical="center"/>
    </xf>
    <xf numFmtId="0" fontId="40" fillId="2" borderId="1" xfId="36" applyNumberFormat="1" applyFont="1" applyFill="1" applyBorder="1" applyAlignment="1" applyProtection="1">
      <alignment horizontal="left" vertical="center"/>
    </xf>
    <xf numFmtId="0" fontId="57" fillId="4" borderId="1" xfId="10" applyNumberFormat="1" applyFont="1" applyFill="1" applyBorder="1" applyAlignment="1" applyProtection="1">
      <alignment wrapText="1"/>
      <protection locked="0"/>
    </xf>
    <xf numFmtId="0" fontId="9" fillId="2" borderId="1" xfId="10" applyNumberFormat="1" applyFont="1" applyFill="1" applyBorder="1" applyAlignment="1" applyProtection="1">
      <alignment horizontal="left" vertical="center"/>
    </xf>
    <xf numFmtId="0" fontId="23" fillId="4" borderId="8" xfId="10" applyNumberFormat="1" applyFont="1" applyFill="1" applyBorder="1" applyAlignment="1" applyProtection="1">
      <alignment horizontal="center"/>
    </xf>
    <xf numFmtId="0" fontId="0" fillId="4" borderId="1" xfId="37" applyNumberFormat="1" applyFont="1" applyFill="1" applyBorder="1" applyAlignment="1" applyProtection="1">
      <alignment wrapText="1"/>
      <protection locked="0"/>
    </xf>
    <xf numFmtId="0" fontId="19" fillId="4" borderId="1" xfId="37" applyNumberFormat="1" applyFont="1" applyFill="1" applyBorder="1" applyAlignment="1" applyProtection="1">
      <alignment horizontal="left" vertical="top"/>
    </xf>
    <xf numFmtId="0" fontId="0" fillId="4" borderId="1" xfId="59" applyNumberFormat="1" applyFont="1" applyFill="1" applyBorder="1" applyAlignment="1" applyProtection="1">
      <alignment wrapText="1"/>
      <protection locked="0"/>
    </xf>
    <xf numFmtId="0" fontId="1" fillId="4" borderId="1" xfId="59" applyNumberFormat="1" applyFont="1" applyFill="1" applyBorder="1" applyAlignment="1" applyProtection="1">
      <alignment horizontal="left" vertical="top"/>
    </xf>
    <xf numFmtId="0" fontId="43" fillId="3" borderId="157" xfId="59" applyNumberFormat="1" applyFont="1" applyFill="1" applyBorder="1" applyAlignment="1" applyProtection="1">
      <alignment horizontal="center" vertical="center" wrapText="1"/>
    </xf>
    <xf numFmtId="0" fontId="43" fillId="3" borderId="160" xfId="59" applyNumberFormat="1" applyFont="1" applyFill="1" applyBorder="1" applyAlignment="1" applyProtection="1">
      <alignment horizontal="center" vertical="center" wrapText="1"/>
    </xf>
    <xf numFmtId="0" fontId="45" fillId="4" borderId="161" xfId="59" applyNumberFormat="1" applyFont="1" applyFill="1" applyBorder="1" applyAlignment="1" applyProtection="1">
      <alignment horizontal="center" vertical="center" wrapText="1"/>
    </xf>
    <xf numFmtId="0" fontId="46" fillId="4" borderId="161" xfId="59" applyNumberFormat="1" applyFont="1" applyFill="1" applyBorder="1" applyAlignment="1" applyProtection="1">
      <alignment horizontal="center" vertical="center" wrapText="1"/>
    </xf>
    <xf numFmtId="0" fontId="46" fillId="4" borderId="140" xfId="59" applyNumberFormat="1" applyFont="1" applyFill="1" applyBorder="1" applyAlignment="1" applyProtection="1">
      <alignment horizontal="center" vertical="center"/>
    </xf>
    <xf numFmtId="0" fontId="47" fillId="4" borderId="33" xfId="59" applyNumberFormat="1" applyFont="1" applyFill="1" applyBorder="1" applyAlignment="1" applyProtection="1">
      <alignment horizontal="center" vertical="center" wrapText="1"/>
    </xf>
    <xf numFmtId="0" fontId="47" fillId="4" borderId="141" xfId="59" applyNumberFormat="1" applyFont="1" applyFill="1" applyBorder="1" applyAlignment="1" applyProtection="1">
      <alignment horizontal="center" vertical="center" wrapText="1"/>
    </xf>
    <xf numFmtId="0" fontId="47" fillId="4" borderId="138" xfId="59" applyNumberFormat="1" applyFont="1" applyFill="1" applyBorder="1" applyAlignment="1" applyProtection="1">
      <alignment horizontal="center" vertical="center"/>
    </xf>
    <xf numFmtId="0" fontId="40" fillId="2" borderId="1" xfId="37" applyNumberFormat="1" applyFont="1" applyFill="1" applyBorder="1" applyAlignment="1" applyProtection="1">
      <alignment horizontal="left" vertical="center"/>
    </xf>
    <xf numFmtId="0" fontId="49" fillId="4" borderId="8" xfId="37" applyNumberFormat="1" applyFont="1" applyFill="1" applyBorder="1" applyAlignment="1" applyProtection="1">
      <alignment horizontal="left" vertical="center"/>
    </xf>
    <xf numFmtId="0" fontId="55" fillId="4" borderId="8" xfId="37" applyNumberFormat="1" applyFont="1" applyFill="1" applyBorder="1" applyAlignment="1" applyProtection="1">
      <alignment horizontal="center"/>
    </xf>
    <xf numFmtId="3" fontId="9" fillId="5" borderId="25" xfId="0" applyNumberFormat="1" applyFont="1" applyFill="1" applyBorder="1" applyAlignment="1" applyProtection="1">
      <alignment horizontal="right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3" fontId="19" fillId="4" borderId="33" xfId="42" applyNumberFormat="1" applyFont="1" applyFill="1" applyBorder="1" applyAlignment="1" applyProtection="1">
      <alignment horizontal="right" vertical="center"/>
    </xf>
    <xf numFmtId="3" fontId="41" fillId="7" borderId="33" xfId="0" applyNumberFormat="1" applyFont="1" applyFill="1" applyBorder="1" applyAlignment="1" applyProtection="1">
      <alignment horizontal="right" vertical="center"/>
    </xf>
    <xf numFmtId="166" fontId="9" fillId="2" borderId="33" xfId="0" applyNumberFormat="1" applyFont="1" applyFill="1" applyBorder="1" applyAlignment="1" applyProtection="1">
      <alignment horizontal="right" vertical="center"/>
    </xf>
    <xf numFmtId="3" fontId="10" fillId="2" borderId="60" xfId="0" applyNumberFormat="1" applyFont="1" applyFill="1" applyBorder="1" applyAlignment="1">
      <alignment horizontal="right" vertical="center"/>
    </xf>
    <xf numFmtId="0" fontId="5" fillId="2" borderId="60" xfId="0" applyFont="1" applyFill="1" applyBorder="1" applyAlignment="1">
      <alignment horizontal="left" vertical="center" wrapText="1"/>
    </xf>
    <xf numFmtId="3" fontId="5" fillId="2" borderId="60" xfId="0" applyNumberFormat="1" applyFont="1" applyFill="1" applyBorder="1" applyAlignment="1">
      <alignment horizontal="right" vertical="center"/>
    </xf>
    <xf numFmtId="0" fontId="9" fillId="2" borderId="60" xfId="0" applyFont="1" applyFill="1" applyBorder="1" applyAlignment="1">
      <alignment horizontal="left" vertical="center" wrapText="1"/>
    </xf>
    <xf numFmtId="3" fontId="9" fillId="6" borderId="60" xfId="0" applyNumberFormat="1" applyFont="1" applyFill="1" applyBorder="1" applyAlignment="1">
      <alignment horizontal="right" vertical="center"/>
    </xf>
    <xf numFmtId="3" fontId="32" fillId="0" borderId="60" xfId="0" applyNumberFormat="1" applyFont="1" applyBorder="1" applyAlignment="1">
      <alignment horizontal="left" vertical="center" wrapText="1"/>
    </xf>
    <xf numFmtId="0" fontId="58" fillId="0" borderId="60" xfId="0" applyFont="1" applyBorder="1" applyAlignment="1">
      <alignment horizontal="left" wrapText="1"/>
    </xf>
    <xf numFmtId="3" fontId="9" fillId="0" borderId="60" xfId="0" applyNumberFormat="1" applyFont="1" applyBorder="1" applyAlignment="1">
      <alignment horizontal="right" vertical="center"/>
    </xf>
    <xf numFmtId="0" fontId="58" fillId="4" borderId="60" xfId="71" applyFont="1" applyBorder="1" applyAlignment="1">
      <alignment wrapText="1"/>
    </xf>
    <xf numFmtId="0" fontId="10" fillId="2" borderId="60" xfId="0" applyFont="1" applyFill="1" applyBorder="1" applyAlignment="1">
      <alignment horizontal="left" vertical="center" wrapText="1"/>
    </xf>
    <xf numFmtId="0" fontId="9" fillId="4" borderId="60" xfId="0" applyFont="1" applyFill="1" applyBorder="1" applyAlignment="1">
      <alignment horizontal="left" vertical="center" wrapText="1"/>
    </xf>
    <xf numFmtId="0" fontId="9" fillId="2" borderId="169" xfId="0" applyFont="1" applyFill="1" applyBorder="1" applyAlignment="1">
      <alignment horizontal="center" vertical="center"/>
    </xf>
    <xf numFmtId="3" fontId="5" fillId="2" borderId="170" xfId="0" applyNumberFormat="1" applyFont="1" applyFill="1" applyBorder="1" applyAlignment="1">
      <alignment horizontal="right" vertical="center"/>
    </xf>
    <xf numFmtId="3" fontId="9" fillId="2" borderId="170" xfId="0" applyNumberFormat="1" applyFont="1" applyFill="1" applyBorder="1" applyAlignment="1">
      <alignment horizontal="right" vertical="center"/>
    </xf>
    <xf numFmtId="1" fontId="9" fillId="2" borderId="170" xfId="73" applyNumberFormat="1" applyFont="1" applyFill="1" applyBorder="1" applyAlignment="1" applyProtection="1">
      <alignment horizontal="right" vertical="center"/>
    </xf>
    <xf numFmtId="49" fontId="33" fillId="4" borderId="169" xfId="71" applyNumberFormat="1" applyFont="1" applyBorder="1" applyAlignment="1">
      <alignment horizontal="center"/>
    </xf>
    <xf numFmtId="49" fontId="59" fillId="4" borderId="169" xfId="74" applyNumberFormat="1" applyFont="1" applyBorder="1" applyAlignment="1" applyProtection="1">
      <alignment horizontal="center"/>
      <protection locked="0"/>
    </xf>
    <xf numFmtId="3" fontId="10" fillId="2" borderId="170" xfId="0" applyNumberFormat="1" applyFont="1" applyFill="1" applyBorder="1" applyAlignment="1">
      <alignment horizontal="right" vertical="center"/>
    </xf>
    <xf numFmtId="0" fontId="9" fillId="2" borderId="171" xfId="0" applyFont="1" applyFill="1" applyBorder="1" applyAlignment="1">
      <alignment horizontal="center" vertical="center"/>
    </xf>
    <xf numFmtId="0" fontId="24" fillId="2" borderId="172" xfId="0" applyFont="1" applyFill="1" applyBorder="1" applyAlignment="1">
      <alignment horizontal="left" vertical="center" wrapText="1"/>
    </xf>
    <xf numFmtId="3" fontId="24" fillId="2" borderId="172" xfId="0" applyNumberFormat="1" applyFont="1" applyFill="1" applyBorder="1" applyAlignment="1">
      <alignment horizontal="right" vertical="center"/>
    </xf>
    <xf numFmtId="3" fontId="24" fillId="2" borderId="173" xfId="0" applyNumberFormat="1" applyFont="1" applyFill="1" applyBorder="1" applyAlignment="1">
      <alignment horizontal="right" vertical="center"/>
    </xf>
    <xf numFmtId="0" fontId="1" fillId="4" borderId="1" xfId="39" applyNumberFormat="1" applyFont="1" applyFill="1" applyBorder="1" applyAlignment="1" applyProtection="1">
      <alignment horizontal="left" vertical="top"/>
    </xf>
    <xf numFmtId="0" fontId="46" fillId="0" borderId="133" xfId="0" applyFont="1" applyBorder="1" applyAlignment="1">
      <alignment horizontal="center" vertical="center" wrapText="1"/>
    </xf>
    <xf numFmtId="0" fontId="46" fillId="0" borderId="140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 wrapText="1"/>
    </xf>
    <xf numFmtId="0" fontId="47" fillId="0" borderId="141" xfId="0" applyFont="1" applyBorder="1" applyAlignment="1">
      <alignment horizontal="center" vertical="center" wrapText="1"/>
    </xf>
    <xf numFmtId="0" fontId="47" fillId="0" borderId="139" xfId="0" applyFont="1" applyBorder="1" applyAlignment="1">
      <alignment horizontal="center" vertical="center"/>
    </xf>
    <xf numFmtId="0" fontId="9" fillId="2" borderId="142" xfId="0" applyFont="1" applyFill="1" applyBorder="1" applyAlignment="1">
      <alignment horizontal="center" vertical="center"/>
    </xf>
    <xf numFmtId="0" fontId="9" fillId="2" borderId="143" xfId="0" applyFont="1" applyFill="1" applyBorder="1" applyAlignment="1">
      <alignment horizontal="left" vertical="center" wrapText="1"/>
    </xf>
    <xf numFmtId="0" fontId="9" fillId="2" borderId="144" xfId="0" applyFont="1" applyFill="1" applyBorder="1" applyAlignment="1">
      <alignment horizontal="center" vertical="center"/>
    </xf>
    <xf numFmtId="0" fontId="9" fillId="2" borderId="145" xfId="0" applyFont="1" applyFill="1" applyBorder="1" applyAlignment="1">
      <alignment horizontal="right" vertical="center" wrapText="1"/>
    </xf>
    <xf numFmtId="0" fontId="9" fillId="2" borderId="144" xfId="0" applyFont="1" applyFill="1" applyBorder="1" applyAlignment="1">
      <alignment horizontal="right" vertical="center" wrapText="1"/>
    </xf>
    <xf numFmtId="0" fontId="9" fillId="0" borderId="144" xfId="0" applyFont="1" applyBorder="1" applyAlignment="1">
      <alignment horizontal="right" vertical="center"/>
    </xf>
    <xf numFmtId="0" fontId="9" fillId="2" borderId="144" xfId="0" applyFont="1" applyFill="1" applyBorder="1" applyAlignment="1">
      <alignment horizontal="right" vertical="center"/>
    </xf>
    <xf numFmtId="0" fontId="40" fillId="0" borderId="144" xfId="0" applyFont="1" applyBorder="1" applyAlignment="1">
      <alignment horizontal="right" vertical="center"/>
    </xf>
    <xf numFmtId="3" fontId="40" fillId="0" borderId="146" xfId="0" applyNumberFormat="1" applyFont="1" applyBorder="1" applyAlignment="1">
      <alignment horizontal="right" vertical="center"/>
    </xf>
    <xf numFmtId="0" fontId="50" fillId="0" borderId="133" xfId="0" applyFont="1" applyBorder="1" applyAlignment="1">
      <alignment horizontal="center" vertical="center" wrapText="1"/>
    </xf>
    <xf numFmtId="0" fontId="9" fillId="2" borderId="149" xfId="0" applyFont="1" applyFill="1" applyBorder="1" applyAlignment="1">
      <alignment horizontal="center" vertical="center"/>
    </xf>
    <xf numFmtId="0" fontId="9" fillId="2" borderId="150" xfId="0" applyFont="1" applyFill="1" applyBorder="1" applyAlignment="1">
      <alignment horizontal="left" vertical="center" wrapText="1"/>
    </xf>
    <xf numFmtId="0" fontId="35" fillId="2" borderId="144" xfId="0" applyFont="1" applyFill="1" applyBorder="1" applyAlignment="1">
      <alignment horizontal="right" vertical="center"/>
    </xf>
    <xf numFmtId="0" fontId="49" fillId="0" borderId="1" xfId="0" applyFont="1" applyBorder="1" applyAlignment="1">
      <alignment horizontal="left" vertical="center"/>
    </xf>
    <xf numFmtId="0" fontId="40" fillId="0" borderId="144" xfId="0" applyFont="1" applyBorder="1" applyAlignment="1">
      <alignment horizontal="left" vertical="center"/>
    </xf>
    <xf numFmtId="0" fontId="49" fillId="0" borderId="1" xfId="0" applyFont="1" applyBorder="1" applyAlignment="1">
      <alignment horizontal="right" vertical="center"/>
    </xf>
    <xf numFmtId="0" fontId="49" fillId="4" borderId="1" xfId="0" applyFont="1" applyFill="1" applyBorder="1" applyAlignment="1">
      <alignment horizontal="right" vertical="center"/>
    </xf>
    <xf numFmtId="0" fontId="40" fillId="0" borderId="142" xfId="0" applyFont="1" applyBorder="1" applyAlignment="1">
      <alignment horizontal="center" vertical="center"/>
    </xf>
    <xf numFmtId="0" fontId="40" fillId="0" borderId="150" xfId="0" applyFont="1" applyBorder="1" applyAlignment="1">
      <alignment horizontal="left" vertical="center" wrapText="1"/>
    </xf>
    <xf numFmtId="0" fontId="40" fillId="0" borderId="144" xfId="0" applyFont="1" applyBorder="1" applyAlignment="1">
      <alignment horizontal="center" vertical="center"/>
    </xf>
    <xf numFmtId="3" fontId="40" fillId="0" borderId="144" xfId="0" applyNumberFormat="1" applyFont="1" applyBorder="1" applyAlignment="1">
      <alignment horizontal="right" vertical="center" wrapText="1"/>
    </xf>
    <xf numFmtId="3" fontId="40" fillId="4" borderId="144" xfId="0" applyNumberFormat="1" applyFont="1" applyFill="1" applyBorder="1" applyAlignment="1">
      <alignment horizontal="right" vertical="center"/>
    </xf>
    <xf numFmtId="0" fontId="40" fillId="0" borderId="144" xfId="0" applyFont="1" applyBorder="1" applyAlignment="1">
      <alignment horizontal="left" vertical="center" wrapText="1"/>
    </xf>
    <xf numFmtId="0" fontId="40" fillId="0" borderId="150" xfId="0" applyFont="1" applyBorder="1" applyAlignment="1">
      <alignment horizontal="left" vertical="center"/>
    </xf>
    <xf numFmtId="3" fontId="60" fillId="4" borderId="144" xfId="0" applyNumberFormat="1" applyFont="1" applyFill="1" applyBorder="1" applyAlignment="1">
      <alignment horizontal="right" vertical="center" wrapText="1"/>
    </xf>
    <xf numFmtId="3" fontId="60" fillId="4" borderId="144" xfId="0" applyNumberFormat="1" applyFont="1" applyFill="1" applyBorder="1" applyAlignment="1">
      <alignment horizontal="right" vertical="center"/>
    </xf>
    <xf numFmtId="49" fontId="33" fillId="4" borderId="175" xfId="71" applyNumberFormat="1" applyFont="1" applyBorder="1" applyAlignment="1">
      <alignment horizontal="center"/>
    </xf>
    <xf numFmtId="3" fontId="32" fillId="0" borderId="1" xfId="0" applyNumberFormat="1" applyFont="1" applyBorder="1" applyAlignment="1">
      <alignment horizontal="left" wrapText="1"/>
    </xf>
    <xf numFmtId="0" fontId="40" fillId="0" borderId="176" xfId="0" applyFont="1" applyBorder="1" applyAlignment="1">
      <alignment horizontal="center" vertical="center"/>
    </xf>
    <xf numFmtId="0" fontId="40" fillId="0" borderId="177" xfId="0" applyFont="1" applyBorder="1" applyAlignment="1">
      <alignment horizontal="center" vertical="center"/>
    </xf>
    <xf numFmtId="0" fontId="40" fillId="0" borderId="178" xfId="0" applyFont="1" applyBorder="1" applyAlignment="1">
      <alignment horizontal="left" vertical="center" wrapText="1"/>
    </xf>
    <xf numFmtId="0" fontId="40" fillId="0" borderId="179" xfId="0" applyFont="1" applyBorder="1" applyAlignment="1">
      <alignment horizontal="center" vertical="center"/>
    </xf>
    <xf numFmtId="0" fontId="40" fillId="0" borderId="180" xfId="0" applyFont="1" applyBorder="1" applyAlignment="1">
      <alignment horizontal="left" vertical="center" wrapText="1"/>
    </xf>
    <xf numFmtId="3" fontId="40" fillId="0" borderId="144" xfId="0" applyNumberFormat="1" applyFont="1" applyBorder="1" applyAlignment="1">
      <alignment horizontal="right" vertical="center"/>
    </xf>
    <xf numFmtId="0" fontId="35" fillId="0" borderId="144" xfId="0" applyFont="1" applyBorder="1" applyAlignment="1">
      <alignment horizontal="right" vertical="center"/>
    </xf>
    <xf numFmtId="0" fontId="40" fillId="0" borderId="181" xfId="0" applyFont="1" applyBorder="1" applyAlignment="1">
      <alignment horizontal="center" vertical="center"/>
    </xf>
    <xf numFmtId="0" fontId="40" fillId="0" borderId="181" xfId="0" applyFont="1" applyBorder="1" applyAlignment="1">
      <alignment horizontal="left" vertical="center"/>
    </xf>
    <xf numFmtId="3" fontId="40" fillId="0" borderId="181" xfId="0" applyNumberFormat="1" applyFont="1" applyBorder="1" applyAlignment="1">
      <alignment horizontal="right" vertical="center" wrapText="1"/>
    </xf>
    <xf numFmtId="3" fontId="40" fillId="4" borderId="181" xfId="0" applyNumberFormat="1" applyFont="1" applyFill="1" applyBorder="1" applyAlignment="1">
      <alignment horizontal="right" vertical="center"/>
    </xf>
    <xf numFmtId="3" fontId="40" fillId="0" borderId="181" xfId="0" applyNumberFormat="1" applyFont="1" applyBorder="1" applyAlignment="1">
      <alignment horizontal="right" vertical="center"/>
    </xf>
    <xf numFmtId="3" fontId="40" fillId="0" borderId="182" xfId="0" applyNumberFormat="1" applyFont="1" applyBorder="1" applyAlignment="1">
      <alignment horizontal="right" vertical="center"/>
    </xf>
    <xf numFmtId="0" fontId="40" fillId="0" borderId="183" xfId="0" applyFont="1" applyBorder="1" applyAlignment="1">
      <alignment horizontal="center" vertical="center"/>
    </xf>
    <xf numFmtId="0" fontId="40" fillId="0" borderId="184" xfId="0" applyFont="1" applyBorder="1" applyAlignment="1">
      <alignment horizontal="left" vertical="center" wrapText="1"/>
    </xf>
    <xf numFmtId="0" fontId="40" fillId="0" borderId="184" xfId="0" applyFont="1" applyBorder="1" applyAlignment="1">
      <alignment horizontal="center" vertical="center"/>
    </xf>
    <xf numFmtId="0" fontId="40" fillId="0" borderId="184" xfId="0" applyFont="1" applyBorder="1" applyAlignment="1">
      <alignment horizontal="left" vertical="center"/>
    </xf>
    <xf numFmtId="3" fontId="40" fillId="0" borderId="184" xfId="0" applyNumberFormat="1" applyFont="1" applyBorder="1" applyAlignment="1">
      <alignment horizontal="right" vertical="center" wrapText="1"/>
    </xf>
    <xf numFmtId="3" fontId="40" fillId="0" borderId="184" xfId="0" applyNumberFormat="1" applyFont="1" applyBorder="1" applyAlignment="1">
      <alignment horizontal="right" vertical="center"/>
    </xf>
    <xf numFmtId="3" fontId="40" fillId="0" borderId="185" xfId="0" applyNumberFormat="1" applyFont="1" applyBorder="1" applyAlignment="1">
      <alignment horizontal="right" vertical="center"/>
    </xf>
    <xf numFmtId="9" fontId="9" fillId="0" borderId="144" xfId="0" applyNumberFormat="1" applyFont="1" applyBorder="1" applyAlignment="1">
      <alignment horizontal="right" vertical="center"/>
    </xf>
    <xf numFmtId="0" fontId="9" fillId="2" borderId="174" xfId="0" applyFont="1" applyFill="1" applyBorder="1" applyAlignment="1">
      <alignment horizontal="center" vertical="center"/>
    </xf>
    <xf numFmtId="0" fontId="40" fillId="0" borderId="151" xfId="0" applyFont="1" applyBorder="1" applyAlignment="1">
      <alignment horizontal="center" vertical="center"/>
    </xf>
    <xf numFmtId="0" fontId="40" fillId="0" borderId="152" xfId="0" applyFont="1" applyBorder="1" applyAlignment="1">
      <alignment horizontal="left" vertical="center" wrapText="1"/>
    </xf>
    <xf numFmtId="0" fontId="40" fillId="0" borderId="153" xfId="0" applyFont="1" applyBorder="1" applyAlignment="1">
      <alignment horizontal="center" vertical="center"/>
    </xf>
    <xf numFmtId="0" fontId="40" fillId="0" borderId="153" xfId="0" applyFont="1" applyBorder="1" applyAlignment="1">
      <alignment horizontal="left" vertical="center"/>
    </xf>
    <xf numFmtId="3" fontId="40" fillId="0" borderId="153" xfId="0" applyNumberFormat="1" applyFont="1" applyBorder="1" applyAlignment="1">
      <alignment horizontal="right" vertical="center" wrapText="1"/>
    </xf>
    <xf numFmtId="3" fontId="40" fillId="0" borderId="153" xfId="0" applyNumberFormat="1" applyFont="1" applyBorder="1" applyAlignment="1">
      <alignment horizontal="right" vertical="center"/>
    </xf>
    <xf numFmtId="3" fontId="40" fillId="0" borderId="154" xfId="0" applyNumberFormat="1" applyFont="1" applyBorder="1" applyAlignment="1">
      <alignment horizontal="right" vertical="center"/>
    </xf>
    <xf numFmtId="3" fontId="40" fillId="5" borderId="144" xfId="0" applyNumberFormat="1" applyFont="1" applyFill="1" applyBorder="1" applyAlignment="1">
      <alignment horizontal="right" vertical="center"/>
    </xf>
    <xf numFmtId="0" fontId="9" fillId="2" borderId="144" xfId="0" applyFont="1" applyFill="1" applyBorder="1" applyAlignment="1">
      <alignment horizontal="left" vertical="center"/>
    </xf>
    <xf numFmtId="165" fontId="9" fillId="4" borderId="33" xfId="63" applyNumberFormat="1" applyFont="1" applyFill="1" applyBorder="1" applyAlignment="1">
      <alignment horizontal="right" vertical="center"/>
    </xf>
    <xf numFmtId="0" fontId="29" fillId="6" borderId="32" xfId="48" applyNumberFormat="1" applyFont="1" applyFill="1" applyBorder="1" applyAlignment="1" applyProtection="1">
      <alignment horizontal="center" vertical="center"/>
    </xf>
    <xf numFmtId="0" fontId="9" fillId="6" borderId="33" xfId="48" applyFont="1" applyFill="1" applyBorder="1" applyAlignment="1">
      <alignment horizontal="left" vertical="center" wrapText="1"/>
    </xf>
    <xf numFmtId="0" fontId="9" fillId="4" borderId="33" xfId="48" applyFont="1" applyBorder="1" applyAlignment="1">
      <alignment horizontal="left" vertical="center"/>
    </xf>
    <xf numFmtId="0" fontId="29" fillId="5" borderId="32" xfId="48" applyNumberFormat="1" applyFont="1" applyFill="1" applyBorder="1" applyAlignment="1" applyProtection="1">
      <alignment horizontal="center" vertical="center"/>
    </xf>
    <xf numFmtId="0" fontId="9" fillId="5" borderId="33" xfId="48" applyNumberFormat="1" applyFont="1" applyFill="1" applyBorder="1" applyAlignment="1" applyProtection="1">
      <alignment horizontal="left" vertical="center" wrapText="1"/>
    </xf>
    <xf numFmtId="0" fontId="9" fillId="6" borderId="144" xfId="0" applyFont="1" applyFill="1" applyBorder="1" applyAlignment="1">
      <alignment horizontal="right" vertical="center"/>
    </xf>
    <xf numFmtId="0" fontId="29" fillId="9" borderId="32" xfId="48" applyNumberFormat="1" applyFont="1" applyFill="1" applyBorder="1" applyAlignment="1" applyProtection="1">
      <alignment horizontal="center" vertical="center"/>
    </xf>
    <xf numFmtId="0" fontId="9" fillId="9" borderId="33" xfId="48" applyNumberFormat="1" applyFont="1" applyFill="1" applyBorder="1" applyAlignment="1" applyProtection="1">
      <alignment horizontal="left" vertical="center" wrapText="1"/>
    </xf>
    <xf numFmtId="3" fontId="11" fillId="9" borderId="33" xfId="48" applyNumberFormat="1" applyFont="1" applyFill="1" applyBorder="1" applyAlignment="1" applyProtection="1">
      <alignment horizontal="right" vertical="center"/>
    </xf>
    <xf numFmtId="3" fontId="30" fillId="9" borderId="33" xfId="48" applyNumberFormat="1" applyFont="1" applyFill="1" applyBorder="1" applyAlignment="1" applyProtection="1">
      <alignment horizontal="right" vertical="center"/>
    </xf>
    <xf numFmtId="165" fontId="30" fillId="9" borderId="33" xfId="63" applyNumberFormat="1" applyFont="1" applyFill="1" applyBorder="1" applyAlignment="1">
      <alignment horizontal="right" vertical="center"/>
    </xf>
    <xf numFmtId="0" fontId="30" fillId="9" borderId="33" xfId="48" applyNumberFormat="1" applyFont="1" applyFill="1" applyBorder="1" applyAlignment="1" applyProtection="1">
      <alignment horizontal="right" vertical="center"/>
    </xf>
    <xf numFmtId="0" fontId="11" fillId="9" borderId="33" xfId="48" applyNumberFormat="1" applyFont="1" applyFill="1" applyBorder="1" applyAlignment="1" applyProtection="1">
      <alignment horizontal="right" vertical="center"/>
    </xf>
    <xf numFmtId="0" fontId="11" fillId="9" borderId="6" xfId="48" applyNumberFormat="1" applyFont="1" applyFill="1" applyBorder="1" applyAlignment="1" applyProtection="1">
      <alignment horizontal="right" vertical="center" wrapText="1"/>
    </xf>
    <xf numFmtId="3" fontId="34" fillId="10" borderId="60" xfId="0" applyNumberFormat="1" applyFont="1" applyFill="1" applyBorder="1" applyAlignment="1">
      <alignment horizontal="right" vertical="center"/>
    </xf>
    <xf numFmtId="3" fontId="34" fillId="0" borderId="60" xfId="0" applyNumberFormat="1" applyFont="1" applyBorder="1" applyAlignment="1">
      <alignment horizontal="right" vertical="center"/>
    </xf>
    <xf numFmtId="3" fontId="19" fillId="5" borderId="33" xfId="0" applyNumberFormat="1" applyFont="1" applyFill="1" applyBorder="1" applyAlignment="1">
      <alignment horizontal="right" vertical="center"/>
    </xf>
    <xf numFmtId="3" fontId="34" fillId="5" borderId="60" xfId="0" applyNumberFormat="1" applyFont="1" applyFill="1" applyBorder="1" applyAlignment="1">
      <alignment horizontal="right" vertical="center"/>
    </xf>
    <xf numFmtId="3" fontId="62" fillId="0" borderId="60" xfId="0" applyNumberFormat="1" applyFont="1" applyBorder="1" applyAlignment="1">
      <alignment horizontal="right" vertical="center"/>
    </xf>
    <xf numFmtId="3" fontId="38" fillId="2" borderId="33" xfId="0" applyNumberFormat="1" applyFont="1" applyFill="1" applyBorder="1" applyAlignment="1">
      <alignment horizontal="right" vertical="center"/>
    </xf>
    <xf numFmtId="3" fontId="29" fillId="2" borderId="33" xfId="0" applyNumberFormat="1" applyFont="1" applyFill="1" applyBorder="1" applyAlignment="1">
      <alignment horizontal="right" vertical="center"/>
    </xf>
    <xf numFmtId="3" fontId="63" fillId="2" borderId="33" xfId="0" applyNumberFormat="1" applyFont="1" applyFill="1" applyBorder="1" applyAlignment="1">
      <alignment horizontal="right" vertical="center"/>
    </xf>
    <xf numFmtId="4" fontId="29" fillId="2" borderId="33" xfId="0" applyNumberFormat="1" applyFont="1" applyFill="1" applyBorder="1" applyAlignment="1">
      <alignment horizontal="right" vertical="center"/>
    </xf>
    <xf numFmtId="3" fontId="11" fillId="0" borderId="33" xfId="0" applyNumberFormat="1" applyFont="1" applyBorder="1" applyAlignment="1">
      <alignment horizontal="right" vertical="center"/>
    </xf>
    <xf numFmtId="0" fontId="19" fillId="0" borderId="33" xfId="0" applyFont="1" applyBorder="1" applyAlignment="1">
      <alignment horizontal="right" vertical="center"/>
    </xf>
    <xf numFmtId="3" fontId="19" fillId="0" borderId="33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/>
    </xf>
    <xf numFmtId="3" fontId="65" fillId="0" borderId="33" xfId="0" applyNumberFormat="1" applyFont="1" applyBorder="1" applyAlignment="1">
      <alignment horizontal="right" vertical="center"/>
    </xf>
    <xf numFmtId="0" fontId="66" fillId="2" borderId="162" xfId="0" applyFont="1" applyFill="1" applyBorder="1" applyAlignment="1">
      <alignment horizontal="center" vertical="center"/>
    </xf>
    <xf numFmtId="0" fontId="64" fillId="2" borderId="143" xfId="0" applyFont="1" applyFill="1" applyBorder="1" applyAlignment="1">
      <alignment horizontal="left" vertical="center" wrapText="1"/>
    </xf>
    <xf numFmtId="0" fontId="64" fillId="2" borderId="144" xfId="0" applyFont="1" applyFill="1" applyBorder="1" applyAlignment="1">
      <alignment horizontal="center" vertical="center"/>
    </xf>
    <xf numFmtId="0" fontId="64" fillId="2" borderId="145" xfId="0" applyFont="1" applyFill="1" applyBorder="1" applyAlignment="1">
      <alignment horizontal="right" vertical="center" wrapText="1"/>
    </xf>
    <xf numFmtId="0" fontId="64" fillId="2" borderId="144" xfId="0" applyFont="1" applyFill="1" applyBorder="1" applyAlignment="1">
      <alignment horizontal="right" vertical="center" wrapText="1"/>
    </xf>
    <xf numFmtId="0" fontId="64" fillId="2" borderId="144" xfId="0" applyFont="1" applyFill="1" applyBorder="1" applyAlignment="1">
      <alignment horizontal="right" vertical="center"/>
    </xf>
    <xf numFmtId="0" fontId="64" fillId="2" borderId="163" xfId="0" applyFont="1" applyFill="1" applyBorder="1" applyAlignment="1">
      <alignment horizontal="right" vertical="center"/>
    </xf>
    <xf numFmtId="0" fontId="68" fillId="0" borderId="161" xfId="0" applyFont="1" applyBorder="1" applyAlignment="1">
      <alignment horizontal="center" vertical="center" wrapText="1"/>
    </xf>
    <xf numFmtId="0" fontId="66" fillId="2" borderId="164" xfId="0" applyFont="1" applyFill="1" applyBorder="1" applyAlignment="1">
      <alignment horizontal="center" vertical="center"/>
    </xf>
    <xf numFmtId="0" fontId="64" fillId="2" borderId="150" xfId="0" applyFont="1" applyFill="1" applyBorder="1" applyAlignment="1">
      <alignment horizontal="left" vertical="center" wrapText="1"/>
    </xf>
    <xf numFmtId="0" fontId="53" fillId="0" borderId="161" xfId="0" applyFont="1" applyBorder="1" applyAlignment="1">
      <alignment horizontal="center" vertical="center" wrapText="1"/>
    </xf>
    <xf numFmtId="0" fontId="53" fillId="0" borderId="140" xfId="0" applyFont="1" applyBorder="1" applyAlignment="1">
      <alignment horizontal="center" vertical="center"/>
    </xf>
    <xf numFmtId="0" fontId="69" fillId="0" borderId="162" xfId="0" applyFont="1" applyBorder="1" applyAlignment="1">
      <alignment horizontal="center" vertical="center"/>
    </xf>
    <xf numFmtId="0" fontId="65" fillId="0" borderId="150" xfId="0" applyFont="1" applyBorder="1" applyAlignment="1">
      <alignment horizontal="left" vertical="center" wrapText="1"/>
    </xf>
    <xf numFmtId="0" fontId="65" fillId="0" borderId="144" xfId="0" applyFont="1" applyBorder="1" applyAlignment="1">
      <alignment horizontal="center" vertical="center"/>
    </xf>
    <xf numFmtId="0" fontId="65" fillId="0" borderId="144" xfId="0" applyFont="1" applyBorder="1" applyAlignment="1">
      <alignment horizontal="left" vertical="center" wrapText="1"/>
    </xf>
    <xf numFmtId="3" fontId="65" fillId="0" borderId="144" xfId="0" applyNumberFormat="1" applyFont="1" applyBorder="1" applyAlignment="1">
      <alignment horizontal="right" vertical="center" wrapText="1"/>
    </xf>
    <xf numFmtId="3" fontId="65" fillId="0" borderId="163" xfId="0" applyNumberFormat="1" applyFont="1" applyBorder="1" applyAlignment="1">
      <alignment horizontal="right" vertical="center"/>
    </xf>
    <xf numFmtId="0" fontId="65" fillId="0" borderId="144" xfId="0" applyFont="1" applyBorder="1" applyAlignment="1">
      <alignment horizontal="left" vertical="center"/>
    </xf>
    <xf numFmtId="3" fontId="19" fillId="0" borderId="163" xfId="0" applyNumberFormat="1" applyFont="1" applyBorder="1" applyAlignment="1">
      <alignment horizontal="right" vertical="center"/>
    </xf>
    <xf numFmtId="3" fontId="65" fillId="0" borderId="144" xfId="0" applyNumberFormat="1" applyFont="1" applyBorder="1" applyAlignment="1">
      <alignment horizontal="right" vertical="center"/>
    </xf>
    <xf numFmtId="0" fontId="58" fillId="2" borderId="32" xfId="0" applyNumberFormat="1" applyFont="1" applyFill="1" applyBorder="1" applyAlignment="1" applyProtection="1">
      <alignment horizontal="center" vertical="center"/>
    </xf>
    <xf numFmtId="0" fontId="70" fillId="2" borderId="33" xfId="0" applyNumberFormat="1" applyFont="1" applyFill="1" applyBorder="1" applyAlignment="1" applyProtection="1">
      <alignment horizontal="left" vertical="center" wrapText="1"/>
    </xf>
    <xf numFmtId="3" fontId="70" fillId="2" borderId="33" xfId="0" applyNumberFormat="1" applyFont="1" applyFill="1" applyBorder="1" applyAlignment="1" applyProtection="1">
      <alignment horizontal="right" vertical="center"/>
    </xf>
    <xf numFmtId="3" fontId="71" fillId="2" borderId="6" xfId="0" applyNumberFormat="1" applyFont="1" applyFill="1" applyBorder="1" applyAlignment="1" applyProtection="1">
      <alignment horizontal="right" vertical="center"/>
    </xf>
    <xf numFmtId="0" fontId="72" fillId="4" borderId="21" xfId="0" applyNumberFormat="1" applyFont="1" applyFill="1" applyBorder="1" applyAlignment="1" applyProtection="1">
      <alignment horizontal="center" vertical="center" wrapText="1"/>
    </xf>
    <xf numFmtId="0" fontId="58" fillId="2" borderId="33" xfId="0" applyNumberFormat="1" applyFont="1" applyFill="1" applyBorder="1" applyAlignment="1" applyProtection="1">
      <alignment horizontal="left" vertical="center" wrapText="1"/>
    </xf>
    <xf numFmtId="4" fontId="58" fillId="2" borderId="33" xfId="0" applyNumberFormat="1" applyFont="1" applyFill="1" applyBorder="1" applyAlignment="1" applyProtection="1">
      <alignment horizontal="right" vertical="center"/>
    </xf>
    <xf numFmtId="3" fontId="58" fillId="2" borderId="33" xfId="0" applyNumberFormat="1" applyFont="1" applyFill="1" applyBorder="1" applyAlignment="1" applyProtection="1">
      <alignment horizontal="right" vertical="center"/>
    </xf>
    <xf numFmtId="3" fontId="58" fillId="2" borderId="6" xfId="0" applyNumberFormat="1" applyFont="1" applyFill="1" applyBorder="1" applyAlignment="1" applyProtection="1">
      <alignment horizontal="right" vertical="center"/>
    </xf>
    <xf numFmtId="0" fontId="58" fillId="4" borderId="32" xfId="0" applyNumberFormat="1" applyFont="1" applyFill="1" applyBorder="1" applyAlignment="1" applyProtection="1">
      <alignment horizontal="center" vertical="center"/>
    </xf>
    <xf numFmtId="0" fontId="58" fillId="4" borderId="33" xfId="0" applyNumberFormat="1" applyFont="1" applyFill="1" applyBorder="1" applyAlignment="1" applyProtection="1">
      <alignment horizontal="left" vertical="center" wrapText="1"/>
    </xf>
    <xf numFmtId="3" fontId="58" fillId="4" borderId="33" xfId="0" applyNumberFormat="1" applyFont="1" applyFill="1" applyBorder="1" applyAlignment="1" applyProtection="1">
      <alignment horizontal="right" vertical="center"/>
    </xf>
    <xf numFmtId="3" fontId="58" fillId="4" borderId="6" xfId="0" applyNumberFormat="1" applyFont="1" applyFill="1" applyBorder="1" applyAlignment="1" applyProtection="1">
      <alignment horizontal="right" vertical="center"/>
    </xf>
    <xf numFmtId="0" fontId="73" fillId="2" borderId="33" xfId="0" applyNumberFormat="1" applyFont="1" applyFill="1" applyBorder="1" applyAlignment="1" applyProtection="1">
      <alignment horizontal="left" vertical="center" wrapText="1"/>
    </xf>
    <xf numFmtId="3" fontId="73" fillId="2" borderId="33" xfId="0" applyNumberFormat="1" applyFont="1" applyFill="1" applyBorder="1" applyAlignment="1" applyProtection="1">
      <alignment horizontal="right" vertical="center"/>
    </xf>
    <xf numFmtId="3" fontId="73" fillId="2" borderId="6" xfId="0" applyNumberFormat="1" applyFont="1" applyFill="1" applyBorder="1" applyAlignment="1" applyProtection="1">
      <alignment horizontal="right" vertical="center"/>
    </xf>
    <xf numFmtId="0" fontId="74" fillId="2" borderId="33" xfId="0" applyNumberFormat="1" applyFont="1" applyFill="1" applyBorder="1" applyAlignment="1" applyProtection="1">
      <alignment horizontal="left" vertical="center" wrapText="1"/>
    </xf>
    <xf numFmtId="3" fontId="74" fillId="2" borderId="33" xfId="0" applyNumberFormat="1" applyFont="1" applyFill="1" applyBorder="1" applyAlignment="1" applyProtection="1">
      <alignment horizontal="right" vertical="center"/>
    </xf>
    <xf numFmtId="3" fontId="62" fillId="5" borderId="60" xfId="0" applyNumberFormat="1" applyFont="1" applyFill="1" applyBorder="1" applyAlignment="1">
      <alignment horizontal="right" vertical="center"/>
    </xf>
    <xf numFmtId="3" fontId="75" fillId="4" borderId="33" xfId="0" applyNumberFormat="1" applyFont="1" applyFill="1" applyBorder="1" applyAlignment="1" applyProtection="1">
      <alignment horizontal="right" vertical="center"/>
    </xf>
    <xf numFmtId="0" fontId="34" fillId="4" borderId="32" xfId="10" applyNumberFormat="1" applyFont="1" applyFill="1" applyBorder="1" applyAlignment="1" applyProtection="1">
      <alignment horizontal="center" vertical="center"/>
    </xf>
    <xf numFmtId="0" fontId="34" fillId="4" borderId="33" xfId="10" applyNumberFormat="1" applyFont="1" applyFill="1" applyBorder="1" applyAlignment="1" applyProtection="1">
      <alignment horizontal="center" vertical="center"/>
    </xf>
    <xf numFmtId="0" fontId="34" fillId="4" borderId="33" xfId="10" applyNumberFormat="1" applyFont="1" applyFill="1" applyBorder="1" applyAlignment="1" applyProtection="1">
      <alignment horizontal="left" vertical="center" wrapText="1"/>
    </xf>
    <xf numFmtId="0" fontId="34" fillId="4" borderId="33" xfId="10" applyNumberFormat="1" applyFont="1" applyFill="1" applyBorder="1" applyAlignment="1" applyProtection="1">
      <alignment horizontal="left" vertical="center"/>
    </xf>
    <xf numFmtId="3" fontId="34" fillId="4" borderId="33" xfId="10" applyNumberFormat="1" applyFont="1" applyFill="1" applyBorder="1" applyAlignment="1" applyProtection="1">
      <alignment horizontal="right" vertical="center"/>
    </xf>
    <xf numFmtId="3" fontId="34" fillId="4" borderId="6" xfId="10" applyNumberFormat="1" applyFont="1" applyFill="1" applyBorder="1" applyAlignment="1" applyProtection="1">
      <alignment horizontal="right" vertical="center"/>
    </xf>
    <xf numFmtId="0" fontId="34" fillId="4" borderId="33" xfId="10" applyNumberFormat="1" applyFont="1" applyFill="1" applyBorder="1" applyAlignment="1" applyProtection="1">
      <alignment horizontal="right" vertical="center"/>
    </xf>
    <xf numFmtId="3" fontId="34" fillId="9" borderId="33" xfId="10" applyNumberFormat="1" applyFont="1" applyFill="1" applyBorder="1" applyAlignment="1" applyProtection="1">
      <alignment horizontal="right" vertical="center"/>
    </xf>
    <xf numFmtId="3" fontId="19" fillId="11" borderId="33" xfId="42" applyNumberFormat="1" applyFont="1" applyFill="1" applyBorder="1" applyAlignment="1" applyProtection="1">
      <alignment horizontal="right" vertical="center"/>
    </xf>
    <xf numFmtId="0" fontId="19" fillId="11" borderId="33" xfId="42" applyNumberFormat="1" applyFont="1" applyFill="1" applyBorder="1" applyAlignment="1" applyProtection="1">
      <alignment horizontal="left" vertical="center"/>
    </xf>
    <xf numFmtId="0" fontId="19" fillId="11" borderId="33" xfId="42" applyNumberFormat="1" applyFont="1" applyFill="1" applyBorder="1" applyAlignment="1" applyProtection="1">
      <alignment horizontal="right" vertical="center"/>
    </xf>
    <xf numFmtId="0" fontId="76" fillId="2" borderId="162" xfId="10" applyNumberFormat="1" applyFont="1" applyFill="1" applyBorder="1" applyAlignment="1" applyProtection="1">
      <alignment horizontal="center" vertical="center"/>
    </xf>
    <xf numFmtId="0" fontId="75" fillId="2" borderId="143" xfId="10" applyNumberFormat="1" applyFont="1" applyFill="1" applyBorder="1" applyAlignment="1" applyProtection="1">
      <alignment horizontal="left" vertical="center" wrapText="1"/>
    </xf>
    <xf numFmtId="0" fontId="58" fillId="2" borderId="144" xfId="10" applyNumberFormat="1" applyFont="1" applyFill="1" applyBorder="1" applyAlignment="1" applyProtection="1">
      <alignment horizontal="center" vertical="center"/>
    </xf>
    <xf numFmtId="0" fontId="58" fillId="2" borderId="145" xfId="10" applyNumberFormat="1" applyFont="1" applyFill="1" applyBorder="1" applyAlignment="1" applyProtection="1">
      <alignment horizontal="right" vertical="center" wrapText="1"/>
    </xf>
    <xf numFmtId="0" fontId="75" fillId="4" borderId="144" xfId="10" applyNumberFormat="1" applyFont="1" applyFill="1" applyBorder="1" applyAlignment="1" applyProtection="1">
      <alignment horizontal="right" vertical="center" wrapText="1"/>
    </xf>
    <xf numFmtId="0" fontId="75" fillId="4" borderId="144" xfId="10" applyNumberFormat="1" applyFont="1" applyFill="1" applyBorder="1" applyAlignment="1" applyProtection="1">
      <alignment horizontal="right" vertical="center"/>
    </xf>
    <xf numFmtId="9" fontId="75" fillId="4" borderId="144" xfId="10" applyNumberFormat="1" applyFont="1" applyFill="1" applyBorder="1" applyAlignment="1" applyProtection="1">
      <alignment horizontal="right" vertical="center"/>
    </xf>
    <xf numFmtId="9" fontId="75" fillId="2" borderId="163" xfId="10" applyNumberFormat="1" applyFont="1" applyFill="1" applyBorder="1" applyAlignment="1" applyProtection="1">
      <alignment horizontal="right" vertical="center"/>
    </xf>
    <xf numFmtId="0" fontId="78" fillId="4" borderId="161" xfId="10" applyNumberFormat="1" applyFont="1" applyFill="1" applyBorder="1" applyAlignment="1" applyProtection="1">
      <alignment horizontal="center" vertical="center" wrapText="1"/>
    </xf>
    <xf numFmtId="0" fontId="76" fillId="2" borderId="164" xfId="10" applyNumberFormat="1" applyFont="1" applyFill="1" applyBorder="1" applyAlignment="1" applyProtection="1">
      <alignment horizontal="center" vertical="center"/>
    </xf>
    <xf numFmtId="0" fontId="34" fillId="2" borderId="150" xfId="10" applyNumberFormat="1" applyFont="1" applyFill="1" applyBorder="1" applyAlignment="1" applyProtection="1">
      <alignment horizontal="left" vertical="center" wrapText="1"/>
    </xf>
    <xf numFmtId="0" fontId="58" fillId="2" borderId="144" xfId="10" applyNumberFormat="1" applyFont="1" applyFill="1" applyBorder="1" applyAlignment="1" applyProtection="1">
      <alignment horizontal="right" vertical="center"/>
    </xf>
    <xf numFmtId="0" fontId="80" fillId="2" borderId="164" xfId="10" applyNumberFormat="1" applyFont="1" applyFill="1" applyBorder="1" applyAlignment="1" applyProtection="1">
      <alignment horizontal="center" vertical="center"/>
    </xf>
    <xf numFmtId="0" fontId="75" fillId="2" borderId="163" xfId="10" applyNumberFormat="1" applyFont="1" applyFill="1" applyBorder="1" applyAlignment="1" applyProtection="1">
      <alignment horizontal="right" vertical="center"/>
    </xf>
    <xf numFmtId="0" fontId="83" fillId="4" borderId="161" xfId="10" applyNumberFormat="1" applyFont="1" applyFill="1" applyBorder="1" applyAlignment="1" applyProtection="1">
      <alignment horizontal="center" vertical="center" wrapText="1"/>
    </xf>
    <xf numFmtId="0" fontId="83" fillId="4" borderId="140" xfId="10" applyNumberFormat="1" applyFont="1" applyFill="1" applyBorder="1" applyAlignment="1" applyProtection="1">
      <alignment horizontal="center" vertical="center"/>
    </xf>
    <xf numFmtId="0" fontId="84" fillId="4" borderId="162" xfId="10" applyNumberFormat="1" applyFont="1" applyFill="1" applyBorder="1" applyAlignment="1" applyProtection="1">
      <alignment horizontal="center" vertical="center"/>
    </xf>
    <xf numFmtId="0" fontId="34" fillId="4" borderId="150" xfId="10" applyNumberFormat="1" applyFont="1" applyFill="1" applyBorder="1" applyAlignment="1" applyProtection="1">
      <alignment horizontal="left" vertical="center" wrapText="1"/>
    </xf>
    <xf numFmtId="0" fontId="34" fillId="4" borderId="144" xfId="10" applyNumberFormat="1" applyFont="1" applyFill="1" applyBorder="1" applyAlignment="1" applyProtection="1">
      <alignment horizontal="center" vertical="center"/>
    </xf>
    <xf numFmtId="0" fontId="34" fillId="4" borderId="144" xfId="10" applyNumberFormat="1" applyFont="1" applyFill="1" applyBorder="1" applyAlignment="1" applyProtection="1">
      <alignment horizontal="left" vertical="center"/>
    </xf>
    <xf numFmtId="3" fontId="34" fillId="4" borderId="144" xfId="10" applyNumberFormat="1" applyFont="1" applyFill="1" applyBorder="1" applyAlignment="1" applyProtection="1">
      <alignment horizontal="right" vertical="center" wrapText="1"/>
    </xf>
    <xf numFmtId="3" fontId="34" fillId="4" borderId="144" xfId="10" applyNumberFormat="1" applyFont="1" applyFill="1" applyBorder="1" applyAlignment="1" applyProtection="1">
      <alignment horizontal="right" vertical="center"/>
    </xf>
    <xf numFmtId="3" fontId="34" fillId="4" borderId="163" xfId="10" applyNumberFormat="1" applyFont="1" applyFill="1" applyBorder="1" applyAlignment="1" applyProtection="1">
      <alignment horizontal="right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0" fontId="17" fillId="4" borderId="8" xfId="41" applyNumberFormat="1" applyFont="1" applyFill="1" applyBorder="1" applyAlignment="1" applyProtection="1">
      <alignment horizontal="center" vertical="center"/>
    </xf>
    <xf numFmtId="0" fontId="18" fillId="4" borderId="8" xfId="41" applyNumberFormat="1" applyFont="1" applyFill="1" applyBorder="1" applyAlignment="1" applyProtection="1">
      <alignment horizontal="center" vertical="center" wrapText="1"/>
    </xf>
    <xf numFmtId="0" fontId="19" fillId="4" borderId="33" xfId="41" applyNumberFormat="1" applyFont="1" applyFill="1" applyBorder="1" applyAlignment="1" applyProtection="1">
      <alignment horizontal="left" vertical="center" wrapText="1"/>
    </xf>
    <xf numFmtId="3" fontId="19" fillId="4" borderId="33" xfId="41" applyNumberFormat="1" applyFont="1" applyFill="1" applyBorder="1" applyAlignment="1" applyProtection="1">
      <alignment horizontal="right" vertical="center"/>
    </xf>
    <xf numFmtId="0" fontId="17" fillId="4" borderId="8" xfId="45" applyNumberFormat="1" applyFont="1" applyFill="1" applyBorder="1" applyAlignment="1" applyProtection="1">
      <alignment horizontal="center" vertical="center"/>
    </xf>
    <xf numFmtId="0" fontId="18" fillId="4" borderId="8" xfId="45" applyNumberFormat="1" applyFont="1" applyFill="1" applyBorder="1" applyAlignment="1" applyProtection="1">
      <alignment horizontal="center" vertical="center" wrapText="1"/>
    </xf>
    <xf numFmtId="0" fontId="19" fillId="4" borderId="33" xfId="45" applyNumberFormat="1" applyFont="1" applyFill="1" applyBorder="1" applyAlignment="1" applyProtection="1">
      <alignment horizontal="left" vertical="center" wrapText="1"/>
    </xf>
    <xf numFmtId="3" fontId="19" fillId="4" borderId="33" xfId="45" applyNumberFormat="1" applyFont="1" applyFill="1" applyBorder="1" applyAlignment="1" applyProtection="1">
      <alignment horizontal="right" vertical="center"/>
    </xf>
    <xf numFmtId="0" fontId="12" fillId="4" borderId="8" xfId="26" applyNumberFormat="1" applyFont="1" applyFill="1" applyBorder="1" applyAlignment="1" applyProtection="1">
      <alignment horizontal="left" vertical="center"/>
    </xf>
    <xf numFmtId="0" fontId="12" fillId="4" borderId="8" xfId="10" applyNumberFormat="1" applyFont="1" applyFill="1" applyBorder="1" applyAlignment="1" applyProtection="1">
      <alignment horizontal="left" vertical="center"/>
    </xf>
    <xf numFmtId="0" fontId="55" fillId="4" borderId="8" xfId="35" applyNumberFormat="1" applyFont="1" applyFill="1" applyBorder="1" applyAlignment="1" applyProtection="1">
      <alignment horizontal="center"/>
    </xf>
    <xf numFmtId="0" fontId="49" fillId="4" borderId="8" xfId="35" applyNumberFormat="1" applyFont="1" applyFill="1" applyBorder="1" applyAlignment="1" applyProtection="1">
      <alignment horizontal="left" vertical="center"/>
    </xf>
    <xf numFmtId="0" fontId="85" fillId="4" borderId="60" xfId="44" applyFont="1" applyBorder="1" applyAlignment="1">
      <alignment horizontal="center" vertical="center"/>
    </xf>
    <xf numFmtId="0" fontId="85" fillId="4" borderId="60" xfId="44" applyFont="1" applyBorder="1" applyAlignment="1">
      <alignment horizontal="left" vertical="center" wrapText="1"/>
    </xf>
    <xf numFmtId="0" fontId="85" fillId="4" borderId="60" xfId="44" applyFont="1" applyBorder="1" applyAlignment="1">
      <alignment horizontal="left" vertical="center"/>
    </xf>
    <xf numFmtId="3" fontId="85" fillId="4" borderId="60" xfId="44" applyNumberFormat="1" applyFont="1" applyBorder="1" applyAlignment="1">
      <alignment horizontal="right" vertical="center"/>
    </xf>
    <xf numFmtId="3" fontId="85" fillId="4" borderId="60" xfId="44" applyNumberFormat="1" applyFont="1" applyFill="1" applyBorder="1" applyAlignment="1">
      <alignment horizontal="right" vertical="center"/>
    </xf>
    <xf numFmtId="0" fontId="85" fillId="4" borderId="60" xfId="44" applyFont="1" applyFill="1" applyBorder="1" applyAlignment="1">
      <alignment horizontal="center" vertical="center"/>
    </xf>
    <xf numFmtId="0" fontId="85" fillId="4" borderId="60" xfId="44" applyFont="1" applyFill="1" applyBorder="1" applyAlignment="1">
      <alignment horizontal="left" vertical="center" wrapText="1"/>
    </xf>
    <xf numFmtId="0" fontId="85" fillId="4" borderId="60" xfId="44" applyFont="1" applyFill="1" applyBorder="1" applyAlignment="1">
      <alignment horizontal="left" vertical="center"/>
    </xf>
    <xf numFmtId="0" fontId="21" fillId="4" borderId="1" xfId="10" applyFill="1"/>
    <xf numFmtId="0" fontId="85" fillId="0" borderId="60" xfId="0" applyFont="1" applyBorder="1" applyAlignment="1">
      <alignment horizontal="center" vertical="center"/>
    </xf>
    <xf numFmtId="0" fontId="85" fillId="0" borderId="60" xfId="0" applyFont="1" applyBorder="1" applyAlignment="1">
      <alignment horizontal="left" vertical="center" wrapText="1"/>
    </xf>
    <xf numFmtId="49" fontId="86" fillId="4" borderId="60" xfId="71" applyNumberFormat="1" applyFont="1" applyBorder="1" applyAlignment="1">
      <alignment horizontal="center"/>
    </xf>
    <xf numFmtId="0" fontId="87" fillId="4" borderId="60" xfId="0" applyFont="1" applyFill="1" applyBorder="1" applyAlignment="1">
      <alignment wrapText="1"/>
    </xf>
    <xf numFmtId="0" fontId="87" fillId="4" borderId="60" xfId="0" applyFont="1" applyFill="1" applyBorder="1"/>
    <xf numFmtId="3" fontId="87" fillId="0" borderId="60" xfId="0" applyNumberFormat="1" applyFont="1" applyBorder="1" applyAlignment="1">
      <alignment horizontal="left" wrapText="1"/>
    </xf>
    <xf numFmtId="49" fontId="88" fillId="4" borderId="60" xfId="74" applyNumberFormat="1" applyFont="1" applyBorder="1" applyAlignment="1" applyProtection="1">
      <alignment horizontal="center"/>
      <protection locked="0"/>
    </xf>
    <xf numFmtId="0" fontId="82" fillId="8" borderId="60" xfId="44" applyFont="1" applyFill="1" applyBorder="1" applyAlignment="1">
      <alignment horizontal="center" vertical="center"/>
    </xf>
    <xf numFmtId="0" fontId="82" fillId="8" borderId="60" xfId="44" applyFont="1" applyFill="1" applyBorder="1" applyAlignment="1">
      <alignment horizontal="left" vertical="center" wrapText="1"/>
    </xf>
    <xf numFmtId="0" fontId="82" fillId="8" borderId="60" xfId="44" applyFont="1" applyFill="1" applyBorder="1" applyAlignment="1">
      <alignment horizontal="left" vertical="center"/>
    </xf>
    <xf numFmtId="0" fontId="82" fillId="8" borderId="60" xfId="44" applyFont="1" applyFill="1" applyBorder="1" applyAlignment="1">
      <alignment horizontal="right" vertical="center"/>
    </xf>
    <xf numFmtId="3" fontId="82" fillId="8" borderId="60" xfId="44" applyNumberFormat="1" applyFont="1" applyFill="1" applyBorder="1" applyAlignment="1">
      <alignment horizontal="right" vertical="center"/>
    </xf>
    <xf numFmtId="0" fontId="85" fillId="4" borderId="60" xfId="44" applyFont="1" applyBorder="1" applyAlignment="1">
      <alignment horizontal="right" vertical="center"/>
    </xf>
    <xf numFmtId="0" fontId="82" fillId="12" borderId="60" xfId="44" applyFont="1" applyFill="1" applyBorder="1" applyAlignment="1">
      <alignment horizontal="left" vertical="center"/>
    </xf>
    <xf numFmtId="0" fontId="82" fillId="12" borderId="60" xfId="44" applyFont="1" applyFill="1" applyBorder="1" applyAlignment="1">
      <alignment horizontal="right" vertical="center"/>
    </xf>
    <xf numFmtId="3" fontId="82" fillId="12" borderId="60" xfId="44" applyNumberFormat="1" applyFont="1" applyFill="1" applyBorder="1" applyAlignment="1">
      <alignment horizontal="right" vertical="center"/>
    </xf>
    <xf numFmtId="0" fontId="0" fillId="4" borderId="1" xfId="25" applyFont="1" applyAlignment="1" applyProtection="1">
      <alignment wrapText="1"/>
      <protection locked="0"/>
    </xf>
    <xf numFmtId="0" fontId="12" fillId="5" borderId="60" xfId="25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23" fillId="4" borderId="71" xfId="0" applyNumberFormat="1" applyFont="1" applyFill="1" applyBorder="1" applyAlignment="1" applyProtection="1">
      <alignment horizontal="center" vertical="center"/>
    </xf>
    <xf numFmtId="0" fontId="23" fillId="4" borderId="72" xfId="0" applyNumberFormat="1" applyFont="1" applyFill="1" applyBorder="1" applyAlignment="1" applyProtection="1">
      <alignment horizontal="center" vertic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2" fillId="4" borderId="74" xfId="0" applyNumberFormat="1" applyFont="1" applyFill="1" applyBorder="1" applyAlignment="1" applyProtection="1">
      <alignment horizontal="left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0" fontId="1" fillId="3" borderId="34" xfId="0" applyNumberFormat="1" applyFont="1" applyFill="1" applyBorder="1" applyAlignment="1" applyProtection="1">
      <alignment horizontal="left" vertical="top"/>
    </xf>
    <xf numFmtId="0" fontId="20" fillId="4" borderId="70" xfId="0" applyNumberFormat="1" applyFont="1" applyFill="1" applyBorder="1" applyAlignment="1" applyProtection="1">
      <alignment horizontal="center" vertical="center" wrapText="1"/>
    </xf>
    <xf numFmtId="0" fontId="20" fillId="4" borderId="73" xfId="0" applyNumberFormat="1" applyFont="1" applyFill="1" applyBorder="1" applyAlignment="1" applyProtection="1">
      <alignment horizontal="center" vertical="center" wrapText="1"/>
    </xf>
    <xf numFmtId="0" fontId="20" fillId="4" borderId="75" xfId="0" applyNumberFormat="1" applyFont="1" applyFill="1" applyBorder="1" applyAlignment="1" applyProtection="1">
      <alignment horizontal="center" vertical="center" wrapText="1"/>
    </xf>
    <xf numFmtId="0" fontId="20" fillId="4" borderId="71" xfId="0" applyNumberFormat="1" applyFont="1" applyFill="1" applyBorder="1" applyAlignment="1" applyProtection="1">
      <alignment horizontal="center" vertical="center" wrapText="1"/>
    </xf>
    <xf numFmtId="0" fontId="20" fillId="4" borderId="8" xfId="0" applyNumberFormat="1" applyFont="1" applyFill="1" applyBorder="1" applyAlignment="1" applyProtection="1">
      <alignment horizontal="center" vertical="center" wrapText="1"/>
    </xf>
    <xf numFmtId="0" fontId="20" fillId="4" borderId="76" xfId="0" applyNumberFormat="1" applyFont="1" applyFill="1" applyBorder="1" applyAlignment="1" applyProtection="1">
      <alignment horizontal="center" vertical="center" wrapText="1"/>
    </xf>
    <xf numFmtId="0" fontId="12" fillId="4" borderId="76" xfId="0" applyNumberFormat="1" applyFont="1" applyFill="1" applyBorder="1" applyAlignment="1" applyProtection="1">
      <alignment horizontal="left" vertical="center"/>
    </xf>
    <xf numFmtId="0" fontId="12" fillId="4" borderId="77" xfId="0" applyNumberFormat="1" applyFont="1" applyFill="1" applyBorder="1" applyAlignment="1" applyProtection="1">
      <alignment horizontal="left" vertical="center"/>
    </xf>
    <xf numFmtId="0" fontId="9" fillId="4" borderId="24" xfId="0" applyNumberFormat="1" applyFont="1" applyFill="1" applyBorder="1" applyAlignment="1" applyProtection="1">
      <alignment horizontal="center" vertical="center"/>
    </xf>
    <xf numFmtId="0" fontId="6" fillId="4" borderId="27" xfId="0" applyNumberFormat="1" applyFont="1" applyFill="1" applyBorder="1" applyAlignment="1" applyProtection="1">
      <alignment horizontal="center" vertical="center"/>
    </xf>
    <xf numFmtId="0" fontId="8" fillId="4" borderId="21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/>
    </xf>
    <xf numFmtId="0" fontId="7" fillId="4" borderId="21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top"/>
    </xf>
    <xf numFmtId="0" fontId="3" fillId="4" borderId="1" xfId="0" applyNumberFormat="1" applyFont="1" applyFill="1" applyBorder="1" applyAlignment="1" applyProtection="1">
      <alignment horizontal="left" vertical="center"/>
    </xf>
    <xf numFmtId="0" fontId="4" fillId="4" borderId="1" xfId="0" applyNumberFormat="1" applyFont="1" applyFill="1" applyBorder="1" applyAlignment="1" applyProtection="1">
      <alignment horizontal="right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99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left" vertical="center"/>
    </xf>
    <xf numFmtId="0" fontId="1" fillId="4" borderId="1" xfId="7" applyNumberFormat="1" applyFont="1" applyFill="1" applyBorder="1" applyAlignment="1" applyProtection="1">
      <alignment horizontal="left" vertical="top"/>
    </xf>
    <xf numFmtId="0" fontId="15" fillId="4" borderId="1" xfId="0" applyNumberFormat="1" applyFont="1" applyFill="1" applyBorder="1" applyAlignment="1" applyProtection="1">
      <alignment horizontal="center" vertical="top"/>
    </xf>
    <xf numFmtId="0" fontId="16" fillId="4" borderId="1" xfId="0" applyNumberFormat="1" applyFont="1" applyFill="1" applyBorder="1" applyAlignment="1" applyProtection="1">
      <alignment horizontal="left" vertical="center"/>
    </xf>
    <xf numFmtId="0" fontId="14" fillId="4" borderId="1" xfId="7" applyNumberFormat="1" applyFont="1" applyFill="1" applyBorder="1" applyAlignment="1" applyProtection="1">
      <alignment horizontal="left" vertical="top"/>
    </xf>
    <xf numFmtId="0" fontId="17" fillId="4" borderId="37" xfId="0" applyNumberFormat="1" applyFont="1" applyFill="1" applyBorder="1" applyAlignment="1" applyProtection="1">
      <alignment horizontal="center" vertical="center" wrapText="1"/>
    </xf>
    <xf numFmtId="0" fontId="17" fillId="4" borderId="38" xfId="0" applyNumberFormat="1" applyFont="1" applyFill="1" applyBorder="1" applyAlignment="1" applyProtection="1">
      <alignment horizontal="center" vertical="center" wrapText="1"/>
    </xf>
    <xf numFmtId="0" fontId="17" fillId="4" borderId="38" xfId="0" applyNumberFormat="1" applyFont="1" applyFill="1" applyBorder="1" applyAlignment="1" applyProtection="1">
      <alignment horizontal="center" vertical="center"/>
    </xf>
    <xf numFmtId="0" fontId="17" fillId="4" borderId="39" xfId="0" applyNumberFormat="1" applyFont="1" applyFill="1" applyBorder="1" applyAlignment="1" applyProtection="1">
      <alignment horizontal="center" vertical="center"/>
    </xf>
    <xf numFmtId="0" fontId="23" fillId="4" borderId="61" xfId="0" applyNumberFormat="1" applyFont="1" applyFill="1" applyBorder="1" applyAlignment="1" applyProtection="1">
      <alignment horizontal="center" vertical="center"/>
    </xf>
    <xf numFmtId="0" fontId="23" fillId="4" borderId="62" xfId="0" applyNumberFormat="1" applyFont="1" applyFill="1" applyBorder="1" applyAlignment="1" applyProtection="1">
      <alignment horizontal="center" vertical="center"/>
    </xf>
    <xf numFmtId="0" fontId="23" fillId="4" borderId="63" xfId="0" applyNumberFormat="1" applyFont="1" applyFill="1" applyBorder="1" applyAlignment="1" applyProtection="1">
      <alignment horizontal="center" vertical="center"/>
    </xf>
    <xf numFmtId="0" fontId="27" fillId="4" borderId="8" xfId="0" applyNumberFormat="1" applyFont="1" applyFill="1" applyBorder="1" applyAlignment="1" applyProtection="1">
      <alignment horizontal="center" vertical="center" wrapText="1"/>
    </xf>
    <xf numFmtId="0" fontId="20" fillId="4" borderId="64" xfId="0" applyNumberFormat="1" applyFont="1" applyFill="1" applyBorder="1" applyAlignment="1" applyProtection="1">
      <alignment horizontal="center" vertical="center" wrapText="1"/>
    </xf>
    <xf numFmtId="0" fontId="20" fillId="4" borderId="65" xfId="0" applyNumberFormat="1" applyFont="1" applyFill="1" applyBorder="1" applyAlignment="1" applyProtection="1">
      <alignment horizontal="center" vertical="center" wrapText="1"/>
    </xf>
    <xf numFmtId="0" fontId="20" fillId="4" borderId="66" xfId="0" applyNumberFormat="1" applyFont="1" applyFill="1" applyBorder="1" applyAlignment="1" applyProtection="1">
      <alignment horizontal="center" vertical="center" wrapText="1"/>
    </xf>
    <xf numFmtId="0" fontId="20" fillId="4" borderId="67" xfId="0" applyNumberFormat="1" applyFont="1" applyFill="1" applyBorder="1" applyAlignment="1" applyProtection="1">
      <alignment horizontal="center" vertical="center" wrapText="1"/>
    </xf>
    <xf numFmtId="0" fontId="20" fillId="4" borderId="68" xfId="0" applyNumberFormat="1" applyFont="1" applyFill="1" applyBorder="1" applyAlignment="1" applyProtection="1">
      <alignment horizontal="center" vertical="center" wrapText="1"/>
    </xf>
    <xf numFmtId="0" fontId="20" fillId="4" borderId="69" xfId="0" applyNumberFormat="1" applyFont="1" applyFill="1" applyBorder="1" applyAlignment="1" applyProtection="1">
      <alignment horizontal="center" vertical="center" wrapText="1"/>
    </xf>
    <xf numFmtId="0" fontId="14" fillId="4" borderId="1" xfId="0" applyNumberFormat="1" applyFont="1" applyFill="1" applyBorder="1" applyAlignment="1" applyProtection="1">
      <alignment horizontal="left" vertical="top"/>
    </xf>
    <xf numFmtId="0" fontId="1" fillId="4" borderId="46" xfId="10" applyNumberFormat="1" applyFont="1" applyFill="1" applyBorder="1" applyAlignment="1" applyProtection="1">
      <alignment horizontal="left" vertical="top"/>
    </xf>
    <xf numFmtId="0" fontId="22" fillId="4" borderId="8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/>
    </xf>
    <xf numFmtId="0" fontId="25" fillId="4" borderId="57" xfId="0" applyNumberFormat="1" applyFont="1" applyFill="1" applyBorder="1" applyAlignment="1" applyProtection="1">
      <alignment horizontal="center"/>
    </xf>
    <xf numFmtId="0" fontId="25" fillId="4" borderId="42" xfId="0" applyNumberFormat="1" applyFont="1" applyFill="1" applyBorder="1" applyAlignment="1" applyProtection="1">
      <alignment horizontal="center"/>
    </xf>
    <xf numFmtId="0" fontId="25" fillId="4" borderId="58" xfId="0" applyNumberFormat="1" applyFont="1" applyFill="1" applyBorder="1" applyAlignment="1" applyProtection="1">
      <alignment horizontal="center"/>
    </xf>
    <xf numFmtId="0" fontId="12" fillId="4" borderId="57" xfId="0" applyNumberFormat="1" applyFont="1" applyFill="1" applyBorder="1" applyAlignment="1" applyProtection="1">
      <alignment horizontal="center" vertical="center"/>
    </xf>
    <xf numFmtId="0" fontId="12" fillId="4" borderId="42" xfId="0" applyNumberFormat="1" applyFont="1" applyFill="1" applyBorder="1" applyAlignment="1" applyProtection="1">
      <alignment horizontal="center" vertical="center"/>
    </xf>
    <xf numFmtId="0" fontId="12" fillId="4" borderId="58" xfId="0" applyNumberFormat="1" applyFont="1" applyFill="1" applyBorder="1" applyAlignment="1" applyProtection="1">
      <alignment horizontal="center" vertical="center"/>
    </xf>
    <xf numFmtId="0" fontId="3" fillId="3" borderId="42" xfId="0" applyNumberFormat="1" applyFont="1" applyFill="1" applyBorder="1" applyAlignment="1" applyProtection="1">
      <alignment horizontal="center" vertical="center"/>
    </xf>
    <xf numFmtId="0" fontId="3" fillId="3" borderId="42" xfId="0" applyNumberFormat="1" applyFont="1" applyFill="1" applyBorder="1" applyAlignment="1" applyProtection="1">
      <alignment horizontal="left" vertical="center"/>
    </xf>
    <xf numFmtId="0" fontId="3" fillId="3" borderId="43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left" vertical="center"/>
    </xf>
    <xf numFmtId="0" fontId="1" fillId="4" borderId="1" xfId="10" applyNumberFormat="1" applyFont="1" applyFill="1" applyBorder="1" applyAlignment="1" applyProtection="1">
      <alignment horizontal="left" vertical="top"/>
    </xf>
    <xf numFmtId="0" fontId="3" fillId="3" borderId="2" xfId="0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1" fillId="4" borderId="46" xfId="9" applyNumberFormat="1" applyFont="1" applyFill="1" applyBorder="1" applyAlignment="1" applyProtection="1">
      <alignment horizontal="left" vertical="top"/>
    </xf>
    <xf numFmtId="0" fontId="1" fillId="4" borderId="1" xfId="9" applyNumberFormat="1" applyFont="1" applyFill="1" applyBorder="1" applyAlignment="1" applyProtection="1">
      <alignment horizontal="left" vertical="top"/>
    </xf>
    <xf numFmtId="0" fontId="1" fillId="4" borderId="46" xfId="11" applyNumberFormat="1" applyFont="1" applyFill="1" applyBorder="1" applyAlignment="1" applyProtection="1">
      <alignment horizontal="left" vertical="top"/>
    </xf>
    <xf numFmtId="0" fontId="1" fillId="4" borderId="1" xfId="11" applyNumberFormat="1" applyFont="1" applyFill="1" applyBorder="1" applyAlignment="1" applyProtection="1">
      <alignment horizontal="left" vertical="top"/>
    </xf>
    <xf numFmtId="0" fontId="22" fillId="4" borderId="94" xfId="0" applyNumberFormat="1" applyFont="1" applyFill="1" applyBorder="1" applyAlignment="1" applyProtection="1">
      <alignment horizontal="center" vertical="center" wrapText="1"/>
    </xf>
    <xf numFmtId="0" fontId="22" fillId="4" borderId="95" xfId="0" applyNumberFormat="1" applyFont="1" applyFill="1" applyBorder="1" applyAlignment="1" applyProtection="1">
      <alignment horizontal="center" vertical="center" wrapText="1"/>
    </xf>
    <xf numFmtId="0" fontId="22" fillId="4" borderId="96" xfId="0" applyNumberFormat="1" applyFont="1" applyFill="1" applyBorder="1" applyAlignment="1" applyProtection="1">
      <alignment horizontal="center" vertical="center" wrapText="1"/>
    </xf>
    <xf numFmtId="0" fontId="6" fillId="4" borderId="90" xfId="0" applyNumberFormat="1" applyFont="1" applyFill="1" applyBorder="1" applyAlignment="1" applyProtection="1">
      <alignment horizontal="center" vertical="center"/>
    </xf>
    <xf numFmtId="0" fontId="6" fillId="4" borderId="91" xfId="0" applyNumberFormat="1" applyFont="1" applyFill="1" applyBorder="1" applyAlignment="1" applyProtection="1">
      <alignment horizontal="center" vertical="center"/>
    </xf>
    <xf numFmtId="0" fontId="6" fillId="4" borderId="66" xfId="0" applyNumberFormat="1" applyFont="1" applyFill="1" applyBorder="1" applyAlignment="1" applyProtection="1">
      <alignment horizontal="center" vertical="center"/>
    </xf>
    <xf numFmtId="0" fontId="6" fillId="4" borderId="67" xfId="0" applyNumberFormat="1" applyFont="1" applyFill="1" applyBorder="1" applyAlignment="1" applyProtection="1">
      <alignment horizontal="center" vertical="center"/>
    </xf>
    <xf numFmtId="0" fontId="6" fillId="4" borderId="92" xfId="0" applyNumberFormat="1" applyFont="1" applyFill="1" applyBorder="1" applyAlignment="1" applyProtection="1">
      <alignment horizontal="center" vertical="center"/>
    </xf>
    <xf numFmtId="0" fontId="6" fillId="4" borderId="93" xfId="0" applyNumberFormat="1" applyFont="1" applyFill="1" applyBorder="1" applyAlignment="1" applyProtection="1">
      <alignment horizontal="center" vertical="center"/>
    </xf>
    <xf numFmtId="0" fontId="25" fillId="4" borderId="83" xfId="0" applyNumberFormat="1" applyFont="1" applyFill="1" applyBorder="1" applyAlignment="1" applyProtection="1">
      <alignment horizontal="center"/>
    </xf>
    <xf numFmtId="0" fontId="25" fillId="4" borderId="84" xfId="0" applyNumberFormat="1" applyFont="1" applyFill="1" applyBorder="1" applyAlignment="1" applyProtection="1">
      <alignment horizontal="center"/>
    </xf>
    <xf numFmtId="0" fontId="25" fillId="4" borderId="85" xfId="0" applyNumberFormat="1" applyFont="1" applyFill="1" applyBorder="1" applyAlignment="1" applyProtection="1">
      <alignment horizontal="center"/>
    </xf>
    <xf numFmtId="0" fontId="12" fillId="4" borderId="86" xfId="0" applyNumberFormat="1" applyFont="1" applyFill="1" applyBorder="1" applyAlignment="1" applyProtection="1">
      <alignment horizontal="center" vertical="center"/>
    </xf>
    <xf numFmtId="0" fontId="12" fillId="4" borderId="87" xfId="0" applyNumberFormat="1" applyFont="1" applyFill="1" applyBorder="1" applyAlignment="1" applyProtection="1">
      <alignment horizontal="center" vertical="center"/>
    </xf>
    <xf numFmtId="0" fontId="12" fillId="4" borderId="88" xfId="0" applyNumberFormat="1" applyFont="1" applyFill="1" applyBorder="1" applyAlignment="1" applyProtection="1">
      <alignment horizontal="center" vertical="center"/>
    </xf>
    <xf numFmtId="0" fontId="12" fillId="4" borderId="89" xfId="0" applyNumberFormat="1" applyFont="1" applyFill="1" applyBorder="1" applyAlignment="1" applyProtection="1">
      <alignment horizontal="center" vertical="center"/>
    </xf>
    <xf numFmtId="0" fontId="1" fillId="4" borderId="1" xfId="12" applyNumberFormat="1" applyFont="1" applyFill="1" applyBorder="1" applyAlignment="1" applyProtection="1">
      <alignment horizontal="left" vertical="top"/>
    </xf>
    <xf numFmtId="0" fontId="1" fillId="4" borderId="1" xfId="13" applyNumberFormat="1" applyFont="1" applyFill="1" applyBorder="1" applyAlignment="1" applyProtection="1">
      <alignment horizontal="left" vertical="top"/>
    </xf>
    <xf numFmtId="0" fontId="1" fillId="4" borderId="46" xfId="13" applyNumberFormat="1" applyFont="1" applyFill="1" applyBorder="1" applyAlignment="1" applyProtection="1">
      <alignment horizontal="left" vertical="top"/>
    </xf>
    <xf numFmtId="0" fontId="19" fillId="4" borderId="33" xfId="0" applyNumberFormat="1" applyFont="1" applyFill="1" applyBorder="1" applyAlignment="1" applyProtection="1">
      <alignment horizontal="center" vertical="center"/>
    </xf>
    <xf numFmtId="0" fontId="26" fillId="4" borderId="8" xfId="14" applyNumberFormat="1" applyFont="1" applyFill="1" applyBorder="1" applyAlignment="1" applyProtection="1">
      <alignment horizontal="center"/>
    </xf>
    <xf numFmtId="0" fontId="22" fillId="4" borderId="8" xfId="14" applyNumberFormat="1" applyFont="1" applyFill="1" applyBorder="1" applyAlignment="1" applyProtection="1">
      <alignment horizontal="center" vertical="center" wrapText="1"/>
    </xf>
    <xf numFmtId="0" fontId="12" fillId="4" borderId="8" xfId="14" applyNumberFormat="1" applyFont="1" applyFill="1" applyBorder="1" applyAlignment="1" applyProtection="1">
      <alignment horizontal="left" vertical="center"/>
    </xf>
    <xf numFmtId="0" fontId="1" fillId="4" borderId="1" xfId="14" applyNumberFormat="1" applyFont="1" applyFill="1" applyBorder="1" applyAlignment="1" applyProtection="1">
      <alignment horizontal="left" vertical="top"/>
    </xf>
    <xf numFmtId="0" fontId="1" fillId="4" borderId="1" xfId="15" applyNumberFormat="1" applyFont="1" applyFill="1" applyBorder="1" applyAlignment="1" applyProtection="1">
      <alignment horizontal="left" vertical="top"/>
    </xf>
    <xf numFmtId="0" fontId="22" fillId="4" borderId="8" xfId="15" applyNumberFormat="1" applyFont="1" applyFill="1" applyBorder="1" applyAlignment="1" applyProtection="1">
      <alignment horizontal="center" vertical="center" wrapText="1"/>
    </xf>
    <xf numFmtId="0" fontId="22" fillId="4" borderId="8" xfId="15" applyNumberFormat="1" applyFont="1" applyFill="1" applyBorder="1" applyAlignment="1" applyProtection="1">
      <alignment horizontal="center"/>
    </xf>
    <xf numFmtId="0" fontId="12" fillId="4" borderId="8" xfId="15" applyNumberFormat="1" applyFont="1" applyFill="1" applyBorder="1" applyAlignment="1" applyProtection="1">
      <alignment horizontal="left" vertical="center"/>
    </xf>
    <xf numFmtId="0" fontId="1" fillId="4" borderId="1" xfId="16" applyNumberFormat="1" applyFont="1" applyFill="1" applyBorder="1" applyAlignment="1" applyProtection="1">
      <alignment horizontal="left" vertical="top"/>
    </xf>
    <xf numFmtId="0" fontId="22" fillId="4" borderId="8" xfId="16" applyNumberFormat="1" applyFont="1" applyFill="1" applyBorder="1" applyAlignment="1" applyProtection="1">
      <alignment horizontal="center" vertical="center" wrapText="1"/>
    </xf>
    <xf numFmtId="0" fontId="22" fillId="4" borderId="8" xfId="16" applyNumberFormat="1" applyFont="1" applyFill="1" applyBorder="1" applyAlignment="1" applyProtection="1">
      <alignment horizontal="center"/>
    </xf>
    <xf numFmtId="0" fontId="12" fillId="4" borderId="8" xfId="16" applyNumberFormat="1" applyFont="1" applyFill="1" applyBorder="1" applyAlignment="1" applyProtection="1">
      <alignment horizontal="left" vertical="center"/>
    </xf>
    <xf numFmtId="0" fontId="1" fillId="4" borderId="1" xfId="0" applyNumberFormat="1" applyFont="1" applyFill="1" applyBorder="1" applyAlignment="1" applyProtection="1">
      <alignment horizontal="left" vertical="top"/>
    </xf>
    <xf numFmtId="0" fontId="1" fillId="4" borderId="1" xfId="17" applyNumberFormat="1" applyFont="1" applyFill="1" applyBorder="1" applyAlignment="1" applyProtection="1">
      <alignment horizontal="left" vertical="top"/>
    </xf>
    <xf numFmtId="0" fontId="22" fillId="4" borderId="8" xfId="17" applyNumberFormat="1" applyFont="1" applyFill="1" applyBorder="1" applyAlignment="1" applyProtection="1">
      <alignment horizontal="center" vertical="center" wrapText="1"/>
    </xf>
    <xf numFmtId="0" fontId="22" fillId="4" borderId="8" xfId="17" applyNumberFormat="1" applyFont="1" applyFill="1" applyBorder="1" applyAlignment="1" applyProtection="1">
      <alignment horizontal="center"/>
    </xf>
    <xf numFmtId="0" fontId="12" fillId="4" borderId="8" xfId="17" applyNumberFormat="1" applyFont="1" applyFill="1" applyBorder="1" applyAlignment="1" applyProtection="1">
      <alignment horizontal="left" vertical="center"/>
    </xf>
    <xf numFmtId="0" fontId="22" fillId="4" borderId="8" xfId="18" applyNumberFormat="1" applyFont="1" applyFill="1" applyBorder="1" applyAlignment="1" applyProtection="1">
      <alignment horizontal="center" vertical="center" wrapText="1"/>
    </xf>
    <xf numFmtId="0" fontId="22" fillId="4" borderId="8" xfId="18" applyNumberFormat="1" applyFont="1" applyFill="1" applyBorder="1" applyAlignment="1" applyProtection="1">
      <alignment horizontal="center"/>
    </xf>
    <xf numFmtId="0" fontId="12" fillId="4" borderId="8" xfId="18" applyNumberFormat="1" applyFont="1" applyFill="1" applyBorder="1" applyAlignment="1" applyProtection="1">
      <alignment horizontal="left" vertical="center"/>
    </xf>
    <xf numFmtId="0" fontId="1" fillId="4" borderId="1" xfId="18" applyNumberFormat="1" applyFont="1" applyFill="1" applyBorder="1" applyAlignment="1" applyProtection="1">
      <alignment horizontal="left" vertical="top"/>
    </xf>
    <xf numFmtId="0" fontId="22" fillId="4" borderId="64" xfId="0" applyNumberFormat="1" applyFont="1" applyFill="1" applyBorder="1" applyAlignment="1" applyProtection="1">
      <alignment horizontal="center" vertical="center"/>
    </xf>
    <xf numFmtId="0" fontId="22" fillId="4" borderId="65" xfId="0" applyNumberFormat="1" applyFont="1" applyFill="1" applyBorder="1" applyAlignment="1" applyProtection="1">
      <alignment horizontal="center" vertical="center"/>
    </xf>
    <xf numFmtId="0" fontId="22" fillId="4" borderId="66" xfId="0" applyNumberFormat="1" applyFont="1" applyFill="1" applyBorder="1" applyAlignment="1" applyProtection="1">
      <alignment horizontal="center" vertical="center"/>
    </xf>
    <xf numFmtId="0" fontId="22" fillId="4" borderId="67" xfId="0" applyNumberFormat="1" applyFont="1" applyFill="1" applyBorder="1" applyAlignment="1" applyProtection="1">
      <alignment horizontal="center" vertical="center"/>
    </xf>
    <xf numFmtId="0" fontId="22" fillId="4" borderId="68" xfId="0" applyNumberFormat="1" applyFont="1" applyFill="1" applyBorder="1" applyAlignment="1" applyProtection="1">
      <alignment horizontal="center" vertical="center"/>
    </xf>
    <xf numFmtId="0" fontId="22" fillId="4" borderId="69" xfId="0" applyNumberFormat="1" applyFont="1" applyFill="1" applyBorder="1" applyAlignment="1" applyProtection="1">
      <alignment horizontal="center" vertical="center"/>
    </xf>
    <xf numFmtId="0" fontId="26" fillId="4" borderId="8" xfId="0" applyNumberFormat="1" applyFont="1" applyFill="1" applyBorder="1" applyAlignment="1" applyProtection="1">
      <alignment horizontal="center" vertical="center"/>
    </xf>
    <xf numFmtId="0" fontId="12" fillId="4" borderId="60" xfId="0" applyNumberFormat="1" applyFont="1" applyFill="1" applyBorder="1" applyAlignment="1" applyProtection="1">
      <alignment horizontal="center" vertical="center"/>
    </xf>
    <xf numFmtId="0" fontId="1" fillId="4" borderId="46" xfId="20" applyNumberFormat="1" applyFont="1" applyFill="1" applyBorder="1" applyAlignment="1" applyProtection="1">
      <alignment horizontal="left" vertical="top"/>
    </xf>
    <xf numFmtId="0" fontId="3" fillId="3" borderId="42" xfId="0" applyNumberFormat="1" applyFont="1" applyFill="1" applyBorder="1" applyAlignment="1" applyProtection="1">
      <alignment horizontal="center" vertical="center" wrapText="1"/>
    </xf>
    <xf numFmtId="0" fontId="3" fillId="3" borderId="43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0" fontId="3" fillId="3" borderId="47" xfId="0" applyNumberFormat="1" applyFont="1" applyFill="1" applyBorder="1" applyAlignment="1" applyProtection="1">
      <alignment horizontal="center" vertical="center" wrapText="1"/>
    </xf>
    <xf numFmtId="0" fontId="3" fillId="3" borderId="33" xfId="0" applyNumberFormat="1" applyFont="1" applyFill="1" applyBorder="1" applyAlignment="1" applyProtection="1">
      <alignment horizontal="center" vertical="center" wrapText="1"/>
    </xf>
    <xf numFmtId="0" fontId="5" fillId="3" borderId="48" xfId="0" applyNumberFormat="1" applyFont="1" applyFill="1" applyBorder="1" applyAlignment="1" applyProtection="1">
      <alignment horizontal="center" vertical="center" wrapText="1"/>
    </xf>
    <xf numFmtId="0" fontId="5" fillId="3" borderId="49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1" fillId="4" borderId="46" xfId="19" applyNumberFormat="1" applyFont="1" applyFill="1" applyBorder="1" applyAlignment="1" applyProtection="1">
      <alignment horizontal="left" vertical="top"/>
    </xf>
    <xf numFmtId="0" fontId="22" fillId="4" borderId="64" xfId="19" applyNumberFormat="1" applyFont="1" applyFill="1" applyBorder="1" applyAlignment="1" applyProtection="1">
      <alignment horizontal="center" vertical="center" wrapText="1"/>
    </xf>
    <xf numFmtId="0" fontId="22" fillId="4" borderId="65" xfId="19" applyNumberFormat="1" applyFont="1" applyFill="1" applyBorder="1" applyAlignment="1" applyProtection="1">
      <alignment horizontal="center" vertical="center" wrapText="1"/>
    </xf>
    <xf numFmtId="0" fontId="22" fillId="4" borderId="66" xfId="19" applyNumberFormat="1" applyFont="1" applyFill="1" applyBorder="1" applyAlignment="1" applyProtection="1">
      <alignment horizontal="center" vertical="center" wrapText="1"/>
    </xf>
    <xf numFmtId="0" fontId="22" fillId="4" borderId="67" xfId="19" applyNumberFormat="1" applyFont="1" applyFill="1" applyBorder="1" applyAlignment="1" applyProtection="1">
      <alignment horizontal="center" vertical="center" wrapText="1"/>
    </xf>
    <xf numFmtId="0" fontId="22" fillId="4" borderId="68" xfId="19" applyNumberFormat="1" applyFont="1" applyFill="1" applyBorder="1" applyAlignment="1" applyProtection="1">
      <alignment horizontal="center" vertical="center" wrapText="1"/>
    </xf>
    <xf numFmtId="0" fontId="22" fillId="4" borderId="69" xfId="19" applyNumberFormat="1" applyFont="1" applyFill="1" applyBorder="1" applyAlignment="1" applyProtection="1">
      <alignment horizontal="center" vertical="center" wrapText="1"/>
    </xf>
    <xf numFmtId="0" fontId="22" fillId="4" borderId="57" xfId="19" applyNumberFormat="1" applyFont="1" applyFill="1" applyBorder="1" applyAlignment="1" applyProtection="1">
      <alignment horizontal="center"/>
    </xf>
    <xf numFmtId="0" fontId="22" fillId="4" borderId="58" xfId="19" applyNumberFormat="1" applyFont="1" applyFill="1" applyBorder="1" applyAlignment="1" applyProtection="1">
      <alignment horizontal="center"/>
    </xf>
    <xf numFmtId="0" fontId="22" fillId="4" borderId="64" xfId="19" applyNumberFormat="1" applyFont="1" applyFill="1" applyBorder="1" applyAlignment="1" applyProtection="1">
      <alignment horizontal="center" vertical="center"/>
    </xf>
    <xf numFmtId="0" fontId="22" fillId="4" borderId="65" xfId="19" applyNumberFormat="1" applyFont="1" applyFill="1" applyBorder="1" applyAlignment="1" applyProtection="1">
      <alignment horizontal="center" vertical="center"/>
    </xf>
    <xf numFmtId="0" fontId="22" fillId="4" borderId="66" xfId="19" applyNumberFormat="1" applyFont="1" applyFill="1" applyBorder="1" applyAlignment="1" applyProtection="1">
      <alignment horizontal="center" vertical="center"/>
    </xf>
    <xf numFmtId="0" fontId="22" fillId="4" borderId="67" xfId="19" applyNumberFormat="1" applyFont="1" applyFill="1" applyBorder="1" applyAlignment="1" applyProtection="1">
      <alignment horizontal="center" vertical="center"/>
    </xf>
    <xf numFmtId="0" fontId="22" fillId="4" borderId="68" xfId="19" applyNumberFormat="1" applyFont="1" applyFill="1" applyBorder="1" applyAlignment="1" applyProtection="1">
      <alignment horizontal="center" vertical="center"/>
    </xf>
    <xf numFmtId="0" fontId="22" fillId="4" borderId="69" xfId="19" applyNumberFormat="1" applyFont="1" applyFill="1" applyBorder="1" applyAlignment="1" applyProtection="1">
      <alignment horizontal="center" vertical="center"/>
    </xf>
    <xf numFmtId="0" fontId="2" fillId="4" borderId="1" xfId="48" applyNumberFormat="1" applyFont="1" applyFill="1" applyBorder="1" applyAlignment="1" applyProtection="1">
      <alignment horizontal="center" vertical="top"/>
    </xf>
    <xf numFmtId="0" fontId="4" fillId="4" borderId="1" xfId="48" applyNumberFormat="1" applyFont="1" applyFill="1" applyBorder="1" applyAlignment="1" applyProtection="1">
      <alignment horizontal="left" vertical="center"/>
    </xf>
    <xf numFmtId="0" fontId="4" fillId="4" borderId="117" xfId="48" applyNumberFormat="1" applyFont="1" applyFill="1" applyBorder="1" applyAlignment="1" applyProtection="1">
      <alignment horizontal="right" vertical="center"/>
    </xf>
    <xf numFmtId="0" fontId="3" fillId="3" borderId="3" xfId="48" applyNumberFormat="1" applyFont="1" applyFill="1" applyBorder="1" applyAlignment="1" applyProtection="1">
      <alignment horizontal="center" vertical="center" wrapText="1"/>
    </xf>
    <xf numFmtId="0" fontId="3" fillId="3" borderId="4" xfId="48" applyNumberFormat="1" applyFont="1" applyFill="1" applyBorder="1" applyAlignment="1" applyProtection="1">
      <alignment horizontal="center" vertical="center" wrapText="1"/>
    </xf>
    <xf numFmtId="0" fontId="12" fillId="4" borderId="57" xfId="19" applyNumberFormat="1" applyFont="1" applyFill="1" applyBorder="1" applyAlignment="1" applyProtection="1">
      <alignment horizontal="left" vertical="center"/>
    </xf>
    <xf numFmtId="0" fontId="12" fillId="4" borderId="58" xfId="19" applyNumberFormat="1" applyFont="1" applyFill="1" applyBorder="1" applyAlignment="1" applyProtection="1">
      <alignment horizontal="left" vertical="center"/>
    </xf>
    <xf numFmtId="0" fontId="6" fillId="4" borderId="115" xfId="48" applyNumberFormat="1" applyFont="1" applyFill="1" applyBorder="1" applyAlignment="1" applyProtection="1">
      <alignment horizontal="center" vertical="center" wrapText="1"/>
    </xf>
    <xf numFmtId="0" fontId="6" fillId="4" borderId="116" xfId="48" applyNumberFormat="1" applyFont="1" applyFill="1" applyBorder="1" applyAlignment="1" applyProtection="1">
      <alignment horizontal="center" vertical="center" wrapText="1"/>
    </xf>
    <xf numFmtId="0" fontId="6" fillId="4" borderId="113" xfId="48" applyNumberFormat="1" applyFont="1" applyFill="1" applyBorder="1" applyAlignment="1" applyProtection="1">
      <alignment horizontal="center" vertical="center" wrapText="1"/>
    </xf>
    <xf numFmtId="0" fontId="6" fillId="4" borderId="114" xfId="48" applyNumberFormat="1" applyFont="1" applyFill="1" applyBorder="1" applyAlignment="1" applyProtection="1">
      <alignment horizontal="center" vertical="center" wrapText="1"/>
    </xf>
    <xf numFmtId="0" fontId="3" fillId="3" borderId="108" xfId="48" applyNumberFormat="1" applyFont="1" applyFill="1" applyBorder="1" applyAlignment="1" applyProtection="1">
      <alignment horizontal="center" vertical="center" wrapText="1"/>
    </xf>
    <xf numFmtId="0" fontId="3" fillId="3" borderId="42" xfId="48" applyNumberFormat="1" applyFont="1" applyFill="1" applyBorder="1" applyAlignment="1" applyProtection="1">
      <alignment horizontal="center" vertical="center" wrapText="1"/>
    </xf>
    <xf numFmtId="0" fontId="3" fillId="3" borderId="43" xfId="48" applyNumberFormat="1" applyFont="1" applyFill="1" applyBorder="1" applyAlignment="1" applyProtection="1">
      <alignment horizontal="center" vertical="center" wrapText="1"/>
    </xf>
    <xf numFmtId="0" fontId="38" fillId="3" borderId="111" xfId="48" applyNumberFormat="1" applyFont="1" applyFill="1" applyBorder="1" applyAlignment="1" applyProtection="1">
      <alignment horizontal="center" vertical="center" wrapText="1"/>
    </xf>
    <xf numFmtId="0" fontId="38" fillId="3" borderId="112" xfId="48" applyNumberFormat="1" applyFont="1" applyFill="1" applyBorder="1" applyAlignment="1" applyProtection="1">
      <alignment horizontal="center" vertical="center" wrapText="1"/>
    </xf>
    <xf numFmtId="0" fontId="3" fillId="3" borderId="109" xfId="48" applyNumberFormat="1" applyFont="1" applyFill="1" applyBorder="1" applyAlignment="1" applyProtection="1">
      <alignment horizontal="center" vertical="center" wrapText="1"/>
    </xf>
    <xf numFmtId="0" fontId="3" fillId="3" borderId="110" xfId="48" applyNumberFormat="1" applyFont="1" applyFill="1" applyBorder="1" applyAlignment="1" applyProtection="1">
      <alignment horizontal="center" vertical="center" wrapText="1"/>
    </xf>
    <xf numFmtId="0" fontId="5" fillId="3" borderId="78" xfId="48" applyNumberFormat="1" applyFont="1" applyFill="1" applyBorder="1" applyAlignment="1" applyProtection="1">
      <alignment horizontal="center" vertical="center" wrapText="1"/>
    </xf>
    <xf numFmtId="0" fontId="5" fillId="3" borderId="82" xfId="48" applyNumberFormat="1" applyFont="1" applyFill="1" applyBorder="1" applyAlignment="1" applyProtection="1">
      <alignment horizontal="center" vertical="center" wrapText="1"/>
    </xf>
    <xf numFmtId="0" fontId="5" fillId="3" borderId="64" xfId="48" applyNumberFormat="1" applyFont="1" applyFill="1" applyBorder="1" applyAlignment="1" applyProtection="1">
      <alignment horizontal="center" vertical="center"/>
    </xf>
    <xf numFmtId="0" fontId="5" fillId="3" borderId="108" xfId="48" applyNumberFormat="1" applyFont="1" applyFill="1" applyBorder="1" applyAlignment="1" applyProtection="1">
      <alignment horizontal="center" vertical="center"/>
    </xf>
    <xf numFmtId="0" fontId="5" fillId="3" borderId="65" xfId="48" applyNumberFormat="1" applyFont="1" applyFill="1" applyBorder="1" applyAlignment="1" applyProtection="1">
      <alignment horizontal="center" vertical="center"/>
    </xf>
    <xf numFmtId="0" fontId="5" fillId="3" borderId="104" xfId="48" applyNumberFormat="1" applyFont="1" applyFill="1" applyBorder="1" applyAlignment="1" applyProtection="1">
      <alignment horizontal="center" vertical="center"/>
    </xf>
    <xf numFmtId="0" fontId="5" fillId="3" borderId="105" xfId="48" applyNumberFormat="1" applyFont="1" applyFill="1" applyBorder="1" applyAlignment="1" applyProtection="1">
      <alignment horizontal="center" vertical="center"/>
    </xf>
    <xf numFmtId="0" fontId="5" fillId="3" borderId="107" xfId="48" applyNumberFormat="1" applyFont="1" applyFill="1" applyBorder="1" applyAlignment="1" applyProtection="1">
      <alignment horizontal="center" vertical="center"/>
    </xf>
    <xf numFmtId="0" fontId="5" fillId="3" borderId="106" xfId="48" applyNumberFormat="1" applyFont="1" applyFill="1" applyBorder="1" applyAlignment="1" applyProtection="1">
      <alignment horizontal="center" vertical="center"/>
    </xf>
    <xf numFmtId="0" fontId="6" fillId="4" borderId="16" xfId="49" applyNumberFormat="1" applyFont="1" applyFill="1" applyBorder="1" applyAlignment="1" applyProtection="1">
      <alignment horizontal="center" vertical="center" wrapText="1"/>
    </xf>
    <xf numFmtId="0" fontId="1" fillId="4" borderId="46" xfId="21" applyNumberFormat="1" applyFont="1" applyFill="1" applyBorder="1" applyAlignment="1" applyProtection="1">
      <alignment horizontal="left" vertical="top"/>
    </xf>
    <xf numFmtId="0" fontId="22" fillId="4" borderId="8" xfId="21" applyNumberFormat="1" applyFont="1" applyFill="1" applyBorder="1" applyAlignment="1" applyProtection="1">
      <alignment horizontal="center" vertical="center"/>
    </xf>
    <xf numFmtId="0" fontId="22" fillId="4" borderId="8" xfId="21" applyNumberFormat="1" applyFont="1" applyFill="1" applyBorder="1" applyAlignment="1" applyProtection="1">
      <alignment horizontal="center"/>
    </xf>
    <xf numFmtId="0" fontId="12" fillId="4" borderId="8" xfId="21" applyNumberFormat="1" applyFont="1" applyFill="1" applyBorder="1" applyAlignment="1" applyProtection="1">
      <alignment horizontal="left" vertical="center"/>
    </xf>
    <xf numFmtId="0" fontId="5" fillId="3" borderId="7" xfId="49" applyNumberFormat="1" applyFont="1" applyFill="1" applyBorder="1" applyAlignment="1" applyProtection="1">
      <alignment horizontal="center" vertical="center"/>
    </xf>
    <xf numFmtId="0" fontId="5" fillId="3" borderId="49" xfId="49" applyNumberFormat="1" applyFont="1" applyFill="1" applyBorder="1" applyAlignment="1" applyProtection="1">
      <alignment horizontal="center" vertical="center"/>
    </xf>
    <xf numFmtId="0" fontId="2" fillId="4" borderId="1" xfId="49" applyNumberFormat="1" applyFont="1" applyFill="1" applyBorder="1" applyAlignment="1" applyProtection="1">
      <alignment horizontal="center" vertical="top"/>
    </xf>
    <xf numFmtId="0" fontId="4" fillId="4" borderId="1" xfId="49" applyNumberFormat="1" applyFont="1" applyFill="1" applyBorder="1" applyAlignment="1" applyProtection="1">
      <alignment horizontal="left" vertical="center"/>
    </xf>
    <xf numFmtId="0" fontId="4" fillId="4" borderId="1" xfId="49" applyNumberFormat="1" applyFont="1" applyFill="1" applyBorder="1" applyAlignment="1" applyProtection="1">
      <alignment horizontal="right" vertical="center"/>
    </xf>
    <xf numFmtId="0" fontId="3" fillId="3" borderId="3" xfId="49" applyNumberFormat="1" applyFont="1" applyFill="1" applyBorder="1" applyAlignment="1" applyProtection="1">
      <alignment horizontal="center" vertical="center" wrapText="1"/>
    </xf>
    <xf numFmtId="0" fontId="3" fillId="3" borderId="4" xfId="49" applyNumberFormat="1" applyFont="1" applyFill="1" applyBorder="1" applyAlignment="1" applyProtection="1">
      <alignment horizontal="center" vertical="center" wrapText="1"/>
    </xf>
    <xf numFmtId="0" fontId="3" fillId="3" borderId="42" xfId="49" applyNumberFormat="1" applyFont="1" applyFill="1" applyBorder="1" applyAlignment="1" applyProtection="1">
      <alignment horizontal="center" vertical="center" wrapText="1"/>
    </xf>
    <xf numFmtId="0" fontId="3" fillId="3" borderId="43" xfId="49" applyNumberFormat="1" applyFont="1" applyFill="1" applyBorder="1" applyAlignment="1" applyProtection="1">
      <alignment horizontal="center" vertical="center" wrapText="1"/>
    </xf>
    <xf numFmtId="0" fontId="3" fillId="3" borderId="47" xfId="49" applyNumberFormat="1" applyFont="1" applyFill="1" applyBorder="1" applyAlignment="1" applyProtection="1">
      <alignment horizontal="center" vertical="center" wrapText="1"/>
    </xf>
    <xf numFmtId="0" fontId="3" fillId="3" borderId="33" xfId="49" applyNumberFormat="1" applyFont="1" applyFill="1" applyBorder="1" applyAlignment="1" applyProtection="1">
      <alignment horizontal="center" vertical="center" wrapText="1"/>
    </xf>
    <xf numFmtId="0" fontId="5" fillId="3" borderId="48" xfId="49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/>
    </xf>
    <xf numFmtId="0" fontId="6" fillId="4" borderId="16" xfId="46" applyNumberFormat="1" applyFont="1" applyFill="1" applyBorder="1" applyAlignment="1" applyProtection="1">
      <alignment horizontal="center" vertical="center" wrapText="1"/>
    </xf>
    <xf numFmtId="49" fontId="10" fillId="4" borderId="78" xfId="0" applyNumberFormat="1" applyFont="1" applyFill="1" applyBorder="1" applyAlignment="1" applyProtection="1">
      <alignment horizontal="center" vertical="center" wrapText="1"/>
    </xf>
    <xf numFmtId="49" fontId="10" fillId="4" borderId="79" xfId="0" applyNumberFormat="1" applyFont="1" applyFill="1" applyBorder="1" applyAlignment="1" applyProtection="1">
      <alignment horizontal="center" vertical="center" wrapText="1"/>
    </xf>
    <xf numFmtId="49" fontId="10" fillId="4" borderId="80" xfId="0" applyNumberFormat="1" applyFont="1" applyFill="1" applyBorder="1" applyAlignment="1" applyProtection="1">
      <alignment horizontal="center" vertical="center" wrapText="1"/>
    </xf>
    <xf numFmtId="49" fontId="10" fillId="4" borderId="81" xfId="0" applyNumberFormat="1" applyFont="1" applyFill="1" applyBorder="1" applyAlignment="1" applyProtection="1">
      <alignment horizontal="center" vertical="center" wrapText="1"/>
    </xf>
    <xf numFmtId="49" fontId="10" fillId="4" borderId="82" xfId="0" applyNumberFormat="1" applyFont="1" applyFill="1" applyBorder="1" applyAlignment="1" applyProtection="1">
      <alignment horizontal="center" vertical="center" wrapText="1"/>
    </xf>
    <xf numFmtId="49" fontId="10" fillId="4" borderId="10" xfId="0" applyNumberFormat="1" applyFont="1" applyFill="1" applyBorder="1" applyAlignment="1" applyProtection="1">
      <alignment horizontal="center" vertical="center" wrapText="1"/>
    </xf>
    <xf numFmtId="0" fontId="22" fillId="4" borderId="8" xfId="0" applyNumberFormat="1" applyFont="1" applyFill="1" applyBorder="1" applyAlignment="1" applyProtection="1">
      <alignment horizontal="center" vertical="center"/>
    </xf>
    <xf numFmtId="0" fontId="2" fillId="4" borderId="1" xfId="22" applyNumberFormat="1" applyFont="1" applyFill="1" applyBorder="1" applyAlignment="1" applyProtection="1">
      <alignment horizontal="center" vertical="top"/>
    </xf>
    <xf numFmtId="0" fontId="4" fillId="4" borderId="1" xfId="46" applyNumberFormat="1" applyFont="1" applyFill="1" applyBorder="1" applyAlignment="1" applyProtection="1">
      <alignment horizontal="left" vertical="center"/>
    </xf>
    <xf numFmtId="0" fontId="4" fillId="4" borderId="1" xfId="46" applyNumberFormat="1" applyFont="1" applyFill="1" applyBorder="1" applyAlignment="1" applyProtection="1">
      <alignment horizontal="right" vertical="center"/>
    </xf>
    <xf numFmtId="0" fontId="3" fillId="3" borderId="3" xfId="46" applyNumberFormat="1" applyFont="1" applyFill="1" applyBorder="1" applyAlignment="1" applyProtection="1">
      <alignment horizontal="center" vertical="center" wrapText="1"/>
    </xf>
    <xf numFmtId="0" fontId="3" fillId="3" borderId="4" xfId="46" applyNumberFormat="1" applyFont="1" applyFill="1" applyBorder="1" applyAlignment="1" applyProtection="1">
      <alignment horizontal="center" vertical="center" wrapText="1"/>
    </xf>
    <xf numFmtId="0" fontId="3" fillId="3" borderId="42" xfId="46" applyNumberFormat="1" applyFont="1" applyFill="1" applyBorder="1" applyAlignment="1" applyProtection="1">
      <alignment horizontal="center" vertical="center" wrapText="1"/>
    </xf>
    <xf numFmtId="0" fontId="3" fillId="3" borderId="43" xfId="46" applyNumberFormat="1" applyFont="1" applyFill="1" applyBorder="1" applyAlignment="1" applyProtection="1">
      <alignment horizontal="center" vertical="center" wrapText="1"/>
    </xf>
    <xf numFmtId="0" fontId="3" fillId="3" borderId="47" xfId="46" applyNumberFormat="1" applyFont="1" applyFill="1" applyBorder="1" applyAlignment="1" applyProtection="1">
      <alignment horizontal="center" vertical="center" wrapText="1"/>
    </xf>
    <xf numFmtId="0" fontId="3" fillId="3" borderId="33" xfId="46" applyNumberFormat="1" applyFont="1" applyFill="1" applyBorder="1" applyAlignment="1" applyProtection="1">
      <alignment horizontal="center" vertical="center" wrapText="1"/>
    </xf>
    <xf numFmtId="0" fontId="5" fillId="3" borderId="48" xfId="46" applyNumberFormat="1" applyFont="1" applyFill="1" applyBorder="1" applyAlignment="1" applyProtection="1">
      <alignment horizontal="center" vertical="center" wrapText="1"/>
    </xf>
    <xf numFmtId="0" fontId="5" fillId="3" borderId="7" xfId="46" applyNumberFormat="1" applyFont="1" applyFill="1" applyBorder="1" applyAlignment="1" applyProtection="1">
      <alignment horizontal="center" vertical="center"/>
    </xf>
    <xf numFmtId="0" fontId="5" fillId="3" borderId="49" xfId="46" applyNumberFormat="1" applyFont="1" applyFill="1" applyBorder="1" applyAlignment="1" applyProtection="1">
      <alignment horizontal="center" vertical="center"/>
    </xf>
    <xf numFmtId="0" fontId="2" fillId="4" borderId="1" xfId="23" applyNumberFormat="1" applyFont="1" applyFill="1" applyBorder="1" applyAlignment="1" applyProtection="1">
      <alignment horizontal="center" vertical="top"/>
    </xf>
    <xf numFmtId="0" fontId="22" fillId="4" borderId="8" xfId="23" applyNumberFormat="1" applyFont="1" applyFill="1" applyBorder="1" applyAlignment="1" applyProtection="1">
      <alignment horizontal="center" vertical="center"/>
    </xf>
    <xf numFmtId="0" fontId="22" fillId="4" borderId="8" xfId="23" applyNumberFormat="1" applyFont="1" applyFill="1" applyBorder="1" applyAlignment="1" applyProtection="1">
      <alignment horizontal="center"/>
    </xf>
    <xf numFmtId="0" fontId="12" fillId="4" borderId="8" xfId="23" applyNumberFormat="1" applyFont="1" applyFill="1" applyBorder="1" applyAlignment="1" applyProtection="1">
      <alignment horizontal="left" vertical="center"/>
    </xf>
    <xf numFmtId="0" fontId="1" fillId="4" borderId="46" xfId="23" applyNumberFormat="1" applyFont="1" applyFill="1" applyBorder="1" applyAlignment="1" applyProtection="1">
      <alignment horizontal="left" vertical="top"/>
    </xf>
    <xf numFmtId="0" fontId="6" fillId="4" borderId="16" xfId="47" applyNumberFormat="1" applyFont="1" applyFill="1" applyBorder="1" applyAlignment="1" applyProtection="1">
      <alignment horizontal="center" vertical="center" wrapText="1"/>
    </xf>
    <xf numFmtId="0" fontId="3" fillId="3" borderId="47" xfId="47" applyNumberFormat="1" applyFont="1" applyFill="1" applyBorder="1" applyAlignment="1" applyProtection="1">
      <alignment horizontal="center" vertical="center" wrapText="1"/>
    </xf>
    <xf numFmtId="0" fontId="5" fillId="3" borderId="7" xfId="47" applyNumberFormat="1" applyFont="1" applyFill="1" applyBorder="1" applyAlignment="1" applyProtection="1">
      <alignment horizontal="center" vertical="center"/>
    </xf>
    <xf numFmtId="0" fontId="5" fillId="3" borderId="49" xfId="47" applyNumberFormat="1" applyFont="1" applyFill="1" applyBorder="1" applyAlignment="1" applyProtection="1">
      <alignment horizontal="center" vertical="center"/>
    </xf>
    <xf numFmtId="0" fontId="4" fillId="4" borderId="1" xfId="47" applyNumberFormat="1" applyFont="1" applyFill="1" applyBorder="1" applyAlignment="1" applyProtection="1">
      <alignment horizontal="left" vertical="center"/>
    </xf>
    <xf numFmtId="0" fontId="4" fillId="4" borderId="1" xfId="47" applyNumberFormat="1" applyFont="1" applyFill="1" applyBorder="1" applyAlignment="1" applyProtection="1">
      <alignment horizontal="right" vertical="center"/>
    </xf>
    <xf numFmtId="0" fontId="3" fillId="3" borderId="3" xfId="47" applyNumberFormat="1" applyFont="1" applyFill="1" applyBorder="1" applyAlignment="1" applyProtection="1">
      <alignment horizontal="center" vertical="center" wrapText="1"/>
    </xf>
    <xf numFmtId="0" fontId="3" fillId="3" borderId="4" xfId="47" applyNumberFormat="1" applyFont="1" applyFill="1" applyBorder="1" applyAlignment="1" applyProtection="1">
      <alignment horizontal="center" vertical="center" wrapText="1"/>
    </xf>
    <xf numFmtId="0" fontId="3" fillId="3" borderId="42" xfId="47" applyNumberFormat="1" applyFont="1" applyFill="1" applyBorder="1" applyAlignment="1" applyProtection="1">
      <alignment horizontal="center" vertical="center" wrapText="1"/>
    </xf>
    <xf numFmtId="0" fontId="3" fillId="3" borderId="43" xfId="47" applyNumberFormat="1" applyFont="1" applyFill="1" applyBorder="1" applyAlignment="1" applyProtection="1">
      <alignment horizontal="center" vertical="center" wrapText="1"/>
    </xf>
    <xf numFmtId="0" fontId="3" fillId="3" borderId="33" xfId="47" applyNumberFormat="1" applyFont="1" applyFill="1" applyBorder="1" applyAlignment="1" applyProtection="1">
      <alignment horizontal="center" vertical="center" wrapText="1"/>
    </xf>
    <xf numFmtId="0" fontId="5" fillId="3" borderId="48" xfId="47" applyNumberFormat="1" applyFont="1" applyFill="1" applyBorder="1" applyAlignment="1" applyProtection="1">
      <alignment horizontal="center" vertical="center" wrapText="1"/>
    </xf>
    <xf numFmtId="0" fontId="19" fillId="4" borderId="33" xfId="41" applyNumberFormat="1" applyFont="1" applyFill="1" applyBorder="1" applyAlignment="1" applyProtection="1">
      <alignment horizontal="left" vertical="center" wrapText="1"/>
    </xf>
    <xf numFmtId="3" fontId="19" fillId="4" borderId="33" xfId="41" applyNumberFormat="1" applyFont="1" applyFill="1" applyBorder="1" applyAlignment="1" applyProtection="1">
      <alignment horizontal="right" vertical="center"/>
    </xf>
    <xf numFmtId="0" fontId="17" fillId="4" borderId="39" xfId="41" applyNumberFormat="1" applyFont="1" applyFill="1" applyBorder="1" applyAlignment="1" applyProtection="1">
      <alignment horizontal="center" vertical="center"/>
    </xf>
    <xf numFmtId="0" fontId="17" fillId="4" borderId="8" xfId="41" applyNumberFormat="1" applyFont="1" applyFill="1" applyBorder="1" applyAlignment="1" applyProtection="1">
      <alignment horizontal="center" vertical="center" wrapText="1"/>
    </xf>
    <xf numFmtId="0" fontId="17" fillId="4" borderId="8" xfId="41" applyNumberFormat="1" applyFont="1" applyFill="1" applyBorder="1" applyAlignment="1" applyProtection="1">
      <alignment horizontal="center" vertical="center"/>
    </xf>
    <xf numFmtId="0" fontId="18" fillId="4" borderId="8" xfId="41" applyNumberFormat="1" applyFont="1" applyFill="1" applyBorder="1" applyAlignment="1" applyProtection="1">
      <alignment horizontal="center" vertical="center" wrapText="1"/>
    </xf>
    <xf numFmtId="0" fontId="15" fillId="4" borderId="1" xfId="41" applyNumberFormat="1" applyFont="1" applyFill="1" applyBorder="1" applyAlignment="1" applyProtection="1">
      <alignment horizontal="center" vertical="top"/>
    </xf>
    <xf numFmtId="0" fontId="16" fillId="4" borderId="1" xfId="41" applyNumberFormat="1" applyFont="1" applyFill="1" applyBorder="1" applyAlignment="1" applyProtection="1">
      <alignment horizontal="left" vertical="center"/>
    </xf>
    <xf numFmtId="0" fontId="14" fillId="4" borderId="1" xfId="41" applyNumberFormat="1" applyFont="1" applyFill="1" applyBorder="1" applyAlignment="1" applyProtection="1">
      <alignment horizontal="left" vertical="top"/>
    </xf>
    <xf numFmtId="0" fontId="17" fillId="4" borderId="37" xfId="41" applyNumberFormat="1" applyFont="1" applyFill="1" applyBorder="1" applyAlignment="1" applyProtection="1">
      <alignment horizontal="center" vertical="center" wrapText="1"/>
    </xf>
    <xf numFmtId="0" fontId="17" fillId="4" borderId="38" xfId="41" applyNumberFormat="1" applyFont="1" applyFill="1" applyBorder="1" applyAlignment="1" applyProtection="1">
      <alignment horizontal="center" vertical="center" wrapText="1"/>
    </xf>
    <xf numFmtId="0" fontId="17" fillId="4" borderId="38" xfId="41" applyNumberFormat="1" applyFont="1" applyFill="1" applyBorder="1" applyAlignment="1" applyProtection="1">
      <alignment horizontal="center" vertical="center"/>
    </xf>
    <xf numFmtId="0" fontId="1" fillId="4" borderId="1" xfId="24" applyNumberFormat="1" applyFont="1" applyFill="1" applyBorder="1" applyAlignment="1" applyProtection="1">
      <alignment horizontal="left" vertical="top"/>
    </xf>
    <xf numFmtId="0" fontId="22" fillId="4" borderId="8" xfId="10" applyNumberFormat="1" applyFont="1" applyFill="1" applyBorder="1" applyAlignment="1" applyProtection="1">
      <alignment horizontal="center" vertical="center" wrapText="1"/>
    </xf>
    <xf numFmtId="0" fontId="22" fillId="4" borderId="57" xfId="10" applyNumberFormat="1" applyFont="1" applyFill="1" applyBorder="1" applyAlignment="1" applyProtection="1">
      <alignment horizontal="center" vertical="center" wrapText="1"/>
    </xf>
    <xf numFmtId="0" fontId="22" fillId="4" borderId="118" xfId="10" applyNumberFormat="1" applyFont="1" applyFill="1" applyBorder="1" applyAlignment="1" applyProtection="1">
      <alignment horizontal="center" vertical="center" wrapText="1"/>
    </xf>
    <xf numFmtId="0" fontId="22" fillId="4" borderId="119" xfId="10" applyNumberFormat="1" applyFont="1" applyFill="1" applyBorder="1" applyAlignment="1" applyProtection="1">
      <alignment horizontal="center" vertical="center" wrapText="1"/>
    </xf>
    <xf numFmtId="0" fontId="22" fillId="4" borderId="121" xfId="10" applyNumberFormat="1" applyFont="1" applyFill="1" applyBorder="1" applyAlignment="1" applyProtection="1">
      <alignment horizontal="center" vertical="center" wrapText="1"/>
    </xf>
    <xf numFmtId="0" fontId="22" fillId="4" borderId="122" xfId="10" applyNumberFormat="1" applyFont="1" applyFill="1" applyBorder="1" applyAlignment="1" applyProtection="1">
      <alignment horizontal="center" vertical="center" wrapText="1"/>
    </xf>
    <xf numFmtId="0" fontId="22" fillId="4" borderId="123" xfId="10" applyNumberFormat="1" applyFont="1" applyFill="1" applyBorder="1" applyAlignment="1" applyProtection="1">
      <alignment horizontal="center" vertical="center" wrapText="1"/>
    </xf>
    <xf numFmtId="0" fontId="22" fillId="4" borderId="124" xfId="10" applyNumberFormat="1" applyFont="1" applyFill="1" applyBorder="1" applyAlignment="1" applyProtection="1">
      <alignment horizontal="center" vertical="center" wrapText="1"/>
    </xf>
    <xf numFmtId="0" fontId="12" fillId="4" borderId="60" xfId="10" applyNumberFormat="1" applyFont="1" applyFill="1" applyBorder="1" applyAlignment="1" applyProtection="1">
      <alignment horizontal="center" vertical="center" wrapText="1"/>
    </xf>
    <xf numFmtId="0" fontId="12" fillId="4" borderId="60" xfId="10" applyNumberFormat="1" applyFont="1" applyFill="1" applyBorder="1" applyAlignment="1" applyProtection="1">
      <alignment horizontal="center" vertical="center"/>
    </xf>
    <xf numFmtId="0" fontId="26" fillId="4" borderId="60" xfId="10" applyNumberFormat="1" applyFont="1" applyFill="1" applyBorder="1" applyAlignment="1" applyProtection="1">
      <alignment horizontal="center" vertical="center" wrapText="1"/>
    </xf>
    <xf numFmtId="0" fontId="22" fillId="5" borderId="60" xfId="25" applyFont="1" applyFill="1" applyBorder="1" applyAlignment="1">
      <alignment horizontal="center" vertical="center"/>
    </xf>
    <xf numFmtId="0" fontId="22" fillId="5" borderId="60" xfId="25" applyFont="1" applyFill="1" applyBorder="1" applyAlignment="1">
      <alignment horizontal="center"/>
    </xf>
    <xf numFmtId="0" fontId="22" fillId="5" borderId="108" xfId="25" applyFont="1" applyFill="1" applyBorder="1" applyAlignment="1">
      <alignment horizontal="center" vertical="center" wrapText="1"/>
    </xf>
    <xf numFmtId="0" fontId="22" fillId="5" borderId="65" xfId="25" applyFont="1" applyFill="1" applyBorder="1" applyAlignment="1">
      <alignment horizontal="center" vertical="center" wrapText="1"/>
    </xf>
    <xf numFmtId="0" fontId="22" fillId="5" borderId="1" xfId="25" applyFont="1" applyFill="1" applyAlignment="1">
      <alignment horizontal="center" vertical="center" wrapText="1"/>
    </xf>
    <xf numFmtId="0" fontId="22" fillId="5" borderId="67" xfId="25" applyFont="1" applyFill="1" applyBorder="1" applyAlignment="1">
      <alignment horizontal="center" vertical="center" wrapText="1"/>
    </xf>
    <xf numFmtId="0" fontId="22" fillId="5" borderId="168" xfId="25" applyFont="1" applyFill="1" applyBorder="1" applyAlignment="1">
      <alignment horizontal="center" vertical="center" wrapText="1"/>
    </xf>
    <xf numFmtId="0" fontId="22" fillId="5" borderId="69" xfId="25" applyFont="1" applyFill="1" applyBorder="1" applyAlignment="1">
      <alignment horizontal="center" vertical="center" wrapText="1"/>
    </xf>
    <xf numFmtId="0" fontId="12" fillId="5" borderId="8" xfId="25" applyFont="1" applyFill="1" applyBorder="1" applyAlignment="1">
      <alignment horizontal="left" vertical="center"/>
    </xf>
    <xf numFmtId="0" fontId="12" fillId="5" borderId="57" xfId="25" applyFont="1" applyFill="1" applyBorder="1" applyAlignment="1">
      <alignment horizontal="left" vertical="center"/>
    </xf>
    <xf numFmtId="0" fontId="22" fillId="5" borderId="61" xfId="25" applyFont="1" applyFill="1" applyBorder="1" applyAlignment="1">
      <alignment horizontal="center" vertical="center"/>
    </xf>
    <xf numFmtId="0" fontId="22" fillId="5" borderId="62" xfId="25" applyFont="1" applyFill="1" applyBorder="1" applyAlignment="1">
      <alignment horizontal="center" vertical="center"/>
    </xf>
    <xf numFmtId="0" fontId="22" fillId="5" borderId="63" xfId="25" applyFont="1" applyFill="1" applyBorder="1" applyAlignment="1">
      <alignment horizontal="center" vertical="center"/>
    </xf>
    <xf numFmtId="0" fontId="12" fillId="5" borderId="60" xfId="25" applyFont="1" applyFill="1" applyBorder="1" applyAlignment="1">
      <alignment horizontal="left" vertical="center"/>
    </xf>
    <xf numFmtId="0" fontId="12" fillId="5" borderId="61" xfId="25" applyFont="1" applyFill="1" applyBorder="1" applyAlignment="1">
      <alignment horizontal="center" vertical="center"/>
    </xf>
    <xf numFmtId="0" fontId="12" fillId="5" borderId="62" xfId="25" applyFont="1" applyFill="1" applyBorder="1" applyAlignment="1">
      <alignment horizontal="center" vertical="center"/>
    </xf>
    <xf numFmtId="0" fontId="12" fillId="5" borderId="63" xfId="25" applyFont="1" applyFill="1" applyBorder="1" applyAlignment="1">
      <alignment horizontal="center" vertical="center"/>
    </xf>
    <xf numFmtId="0" fontId="82" fillId="8" borderId="61" xfId="44" applyFont="1" applyFill="1" applyBorder="1" applyAlignment="1">
      <alignment horizontal="left" vertical="center" wrapText="1"/>
    </xf>
    <xf numFmtId="0" fontId="82" fillId="8" borderId="63" xfId="44" applyFont="1" applyFill="1" applyBorder="1" applyAlignment="1">
      <alignment horizontal="left" vertical="center" wrapText="1"/>
    </xf>
    <xf numFmtId="3" fontId="82" fillId="8" borderId="61" xfId="44" applyNumberFormat="1" applyFont="1" applyFill="1" applyBorder="1" applyAlignment="1">
      <alignment horizontal="right" vertical="center"/>
    </xf>
    <xf numFmtId="3" fontId="82" fillId="8" borderId="63" xfId="44" applyNumberFormat="1" applyFont="1" applyFill="1" applyBorder="1" applyAlignment="1">
      <alignment horizontal="right" vertical="center"/>
    </xf>
    <xf numFmtId="0" fontId="85" fillId="4" borderId="61" xfId="44" applyFont="1" applyBorder="1" applyAlignment="1">
      <alignment horizontal="left" vertical="center" wrapText="1"/>
    </xf>
    <xf numFmtId="0" fontId="85" fillId="4" borderId="63" xfId="44" applyFont="1" applyBorder="1" applyAlignment="1">
      <alignment horizontal="left" vertical="center" wrapText="1"/>
    </xf>
    <xf numFmtId="3" fontId="85" fillId="4" borderId="61" xfId="44" applyNumberFormat="1" applyFont="1" applyBorder="1" applyAlignment="1">
      <alignment horizontal="right" vertical="center"/>
    </xf>
    <xf numFmtId="3" fontId="85" fillId="4" borderId="63" xfId="44" applyNumberFormat="1" applyFont="1" applyBorder="1" applyAlignment="1">
      <alignment horizontal="right" vertical="center"/>
    </xf>
    <xf numFmtId="0" fontId="82" fillId="12" borderId="61" xfId="44" applyFont="1" applyFill="1" applyBorder="1" applyAlignment="1">
      <alignment horizontal="center" vertical="center"/>
    </xf>
    <xf numFmtId="0" fontId="82" fillId="12" borderId="62" xfId="44" applyFont="1" applyFill="1" applyBorder="1" applyAlignment="1">
      <alignment horizontal="center" vertical="center"/>
    </xf>
    <xf numFmtId="0" fontId="82" fillId="12" borderId="63" xfId="44" applyFont="1" applyFill="1" applyBorder="1" applyAlignment="1">
      <alignment horizontal="center" vertical="center"/>
    </xf>
    <xf numFmtId="0" fontId="82" fillId="12" borderId="61" xfId="44" applyFont="1" applyFill="1" applyBorder="1" applyAlignment="1">
      <alignment horizontal="left" vertical="center" wrapText="1"/>
    </xf>
    <xf numFmtId="0" fontId="82" fillId="12" borderId="63" xfId="44" applyFont="1" applyFill="1" applyBorder="1" applyAlignment="1">
      <alignment horizontal="left" vertical="center" wrapText="1"/>
    </xf>
    <xf numFmtId="3" fontId="82" fillId="12" borderId="61" xfId="44" applyNumberFormat="1" applyFont="1" applyFill="1" applyBorder="1" applyAlignment="1">
      <alignment horizontal="right" vertical="center"/>
    </xf>
    <xf numFmtId="3" fontId="82" fillId="12" borderId="63" xfId="44" applyNumberFormat="1" applyFont="1" applyFill="1" applyBorder="1" applyAlignment="1">
      <alignment horizontal="right" vertical="center"/>
    </xf>
    <xf numFmtId="0" fontId="85" fillId="4" borderId="61" xfId="44" applyFont="1" applyFill="1" applyBorder="1" applyAlignment="1">
      <alignment horizontal="left" vertical="center" wrapText="1"/>
    </xf>
    <xf numFmtId="0" fontId="85" fillId="4" borderId="63" xfId="44" applyFont="1" applyFill="1" applyBorder="1" applyAlignment="1">
      <alignment horizontal="left" vertical="center" wrapText="1"/>
    </xf>
    <xf numFmtId="3" fontId="85" fillId="4" borderId="61" xfId="44" applyNumberFormat="1" applyFont="1" applyFill="1" applyBorder="1" applyAlignment="1">
      <alignment horizontal="right" vertical="center"/>
    </xf>
    <xf numFmtId="3" fontId="85" fillId="4" borderId="63" xfId="44" applyNumberFormat="1" applyFont="1" applyFill="1" applyBorder="1" applyAlignment="1">
      <alignment horizontal="right" vertical="center"/>
    </xf>
    <xf numFmtId="0" fontId="17" fillId="4" borderId="8" xfId="44" applyNumberFormat="1" applyFont="1" applyFill="1" applyBorder="1" applyAlignment="1" applyProtection="1">
      <alignment horizontal="center" vertical="center" wrapText="1"/>
    </xf>
    <xf numFmtId="0" fontId="17" fillId="4" borderId="8" xfId="44" applyNumberFormat="1" applyFont="1" applyFill="1" applyBorder="1" applyAlignment="1" applyProtection="1">
      <alignment horizontal="center" vertical="center"/>
    </xf>
    <xf numFmtId="0" fontId="18" fillId="4" borderId="8" xfId="44" applyNumberFormat="1" applyFont="1" applyFill="1" applyBorder="1" applyAlignment="1" applyProtection="1">
      <alignment horizontal="center" vertical="center" wrapText="1"/>
    </xf>
    <xf numFmtId="0" fontId="15" fillId="4" borderId="1" xfId="44" applyNumberFormat="1" applyFont="1" applyFill="1" applyBorder="1" applyAlignment="1" applyProtection="1">
      <alignment horizontal="center" vertical="top"/>
    </xf>
    <xf numFmtId="0" fontId="61" fillId="5" borderId="1" xfId="44" applyNumberFormat="1" applyFont="1" applyFill="1" applyBorder="1" applyAlignment="1" applyProtection="1">
      <alignment horizontal="left" vertical="center"/>
    </xf>
    <xf numFmtId="0" fontId="17" fillId="4" borderId="37" xfId="44" applyNumberFormat="1" applyFont="1" applyFill="1" applyBorder="1" applyAlignment="1" applyProtection="1">
      <alignment horizontal="center" vertical="center" wrapText="1"/>
    </xf>
    <xf numFmtId="0" fontId="17" fillId="4" borderId="38" xfId="44" applyNumberFormat="1" applyFont="1" applyFill="1" applyBorder="1" applyAlignment="1" applyProtection="1">
      <alignment horizontal="center" vertical="center" wrapText="1"/>
    </xf>
    <xf numFmtId="0" fontId="17" fillId="4" borderId="38" xfId="44" applyNumberFormat="1" applyFont="1" applyFill="1" applyBorder="1" applyAlignment="1" applyProtection="1">
      <alignment horizontal="center" vertical="center"/>
    </xf>
    <xf numFmtId="0" fontId="17" fillId="4" borderId="39" xfId="44" applyNumberFormat="1" applyFont="1" applyFill="1" applyBorder="1" applyAlignment="1" applyProtection="1">
      <alignment horizontal="center" vertical="center"/>
    </xf>
    <xf numFmtId="0" fontId="1" fillId="4" borderId="1" xfId="26" applyNumberFormat="1" applyFont="1" applyFill="1" applyBorder="1" applyAlignment="1" applyProtection="1">
      <alignment horizontal="left" vertical="top"/>
    </xf>
    <xf numFmtId="0" fontId="12" fillId="4" borderId="8" xfId="26" applyNumberFormat="1" applyFont="1" applyFill="1" applyBorder="1" applyAlignment="1" applyProtection="1">
      <alignment horizontal="left" vertical="center"/>
    </xf>
    <xf numFmtId="0" fontId="22" fillId="4" borderId="8" xfId="26" applyNumberFormat="1" applyFont="1" applyFill="1" applyBorder="1" applyAlignment="1" applyProtection="1">
      <alignment horizontal="center" vertical="center" wrapText="1"/>
    </xf>
    <xf numFmtId="0" fontId="22" fillId="4" borderId="8" xfId="26" applyNumberFormat="1" applyFont="1" applyFill="1" applyBorder="1" applyAlignment="1" applyProtection="1">
      <alignment horizontal="center"/>
    </xf>
    <xf numFmtId="0" fontId="19" fillId="4" borderId="33" xfId="45" applyNumberFormat="1" applyFont="1" applyFill="1" applyBorder="1" applyAlignment="1" applyProtection="1">
      <alignment horizontal="left" vertical="center" wrapText="1"/>
    </xf>
    <xf numFmtId="3" fontId="19" fillId="4" borderId="33" xfId="45" applyNumberFormat="1" applyFont="1" applyFill="1" applyBorder="1" applyAlignment="1" applyProtection="1">
      <alignment horizontal="right" vertical="center"/>
    </xf>
    <xf numFmtId="0" fontId="14" fillId="4" borderId="1" xfId="45" applyNumberFormat="1" applyFont="1" applyFill="1" applyBorder="1" applyAlignment="1" applyProtection="1">
      <alignment horizontal="left" vertical="top"/>
    </xf>
    <xf numFmtId="0" fontId="17" fillId="4" borderId="37" xfId="45" applyNumberFormat="1" applyFont="1" applyFill="1" applyBorder="1" applyAlignment="1" applyProtection="1">
      <alignment horizontal="center" vertical="center" wrapText="1"/>
    </xf>
    <xf numFmtId="0" fontId="17" fillId="4" borderId="38" xfId="45" applyNumberFormat="1" applyFont="1" applyFill="1" applyBorder="1" applyAlignment="1" applyProtection="1">
      <alignment horizontal="center" vertical="center" wrapText="1"/>
    </xf>
    <xf numFmtId="0" fontId="15" fillId="4" borderId="1" xfId="45" applyNumberFormat="1" applyFont="1" applyFill="1" applyBorder="1" applyAlignment="1" applyProtection="1">
      <alignment horizontal="center" vertical="top"/>
    </xf>
    <xf numFmtId="0" fontId="16" fillId="4" borderId="1" xfId="45" applyNumberFormat="1" applyFont="1" applyFill="1" applyBorder="1" applyAlignment="1" applyProtection="1">
      <alignment horizontal="left" vertical="center"/>
    </xf>
    <xf numFmtId="0" fontId="17" fillId="4" borderId="38" xfId="45" applyNumberFormat="1" applyFont="1" applyFill="1" applyBorder="1" applyAlignment="1" applyProtection="1">
      <alignment horizontal="center" vertical="center"/>
    </xf>
    <xf numFmtId="0" fontId="17" fillId="4" borderId="39" xfId="45" applyNumberFormat="1" applyFont="1" applyFill="1" applyBorder="1" applyAlignment="1" applyProtection="1">
      <alignment horizontal="center" vertical="center"/>
    </xf>
    <xf numFmtId="0" fontId="17" fillId="4" borderId="8" xfId="45" applyNumberFormat="1" applyFont="1" applyFill="1" applyBorder="1" applyAlignment="1" applyProtection="1">
      <alignment horizontal="center" vertical="center" wrapText="1"/>
    </xf>
    <xf numFmtId="0" fontId="17" fillId="4" borderId="8" xfId="45" applyNumberFormat="1" applyFont="1" applyFill="1" applyBorder="1" applyAlignment="1" applyProtection="1">
      <alignment horizontal="center" vertical="center"/>
    </xf>
    <xf numFmtId="0" fontId="18" fillId="4" borderId="8" xfId="45" applyNumberFormat="1" applyFont="1" applyFill="1" applyBorder="1" applyAlignment="1" applyProtection="1">
      <alignment horizontal="center" vertical="center" wrapText="1"/>
    </xf>
    <xf numFmtId="0" fontId="34" fillId="4" borderId="33" xfId="10" applyNumberFormat="1" applyFont="1" applyFill="1" applyBorder="1" applyAlignment="1" applyProtection="1">
      <alignment horizontal="left" vertical="center" wrapText="1"/>
    </xf>
    <xf numFmtId="0" fontId="41" fillId="4" borderId="78" xfId="10" applyNumberFormat="1" applyFont="1" applyFill="1" applyBorder="1" applyAlignment="1" applyProtection="1">
      <alignment horizontal="center" vertical="center" wrapText="1"/>
    </xf>
    <xf numFmtId="0" fontId="41" fillId="4" borderId="79" xfId="10" applyNumberFormat="1" applyFont="1" applyFill="1" applyBorder="1" applyAlignment="1" applyProtection="1">
      <alignment horizontal="center" vertical="center" wrapText="1"/>
    </xf>
    <xf numFmtId="0" fontId="41" fillId="4" borderId="80" xfId="10" applyNumberFormat="1" applyFont="1" applyFill="1" applyBorder="1" applyAlignment="1" applyProtection="1">
      <alignment horizontal="center" vertical="center" wrapText="1"/>
    </xf>
    <xf numFmtId="0" fontId="41" fillId="4" borderId="81" xfId="10" applyNumberFormat="1" applyFont="1" applyFill="1" applyBorder="1" applyAlignment="1" applyProtection="1">
      <alignment horizontal="center" vertical="center" wrapText="1"/>
    </xf>
    <xf numFmtId="0" fontId="41" fillId="4" borderId="82" xfId="10" applyNumberFormat="1" applyFont="1" applyFill="1" applyBorder="1" applyAlignment="1" applyProtection="1">
      <alignment horizontal="center" vertical="center" wrapText="1"/>
    </xf>
    <xf numFmtId="0" fontId="41" fillId="4" borderId="10" xfId="10" applyNumberFormat="1" applyFont="1" applyFill="1" applyBorder="1" applyAlignment="1" applyProtection="1">
      <alignment horizontal="center" vertical="center" wrapText="1"/>
    </xf>
    <xf numFmtId="0" fontId="6" fillId="4" borderId="8" xfId="10" applyNumberFormat="1" applyFont="1" applyFill="1" applyBorder="1" applyAlignment="1" applyProtection="1">
      <alignment horizontal="center"/>
    </xf>
    <xf numFmtId="0" fontId="12" fillId="4" borderId="8" xfId="10" applyNumberFormat="1" applyFont="1" applyFill="1" applyBorder="1" applyAlignment="1" applyProtection="1">
      <alignment horizontal="left" vertical="center"/>
    </xf>
    <xf numFmtId="0" fontId="12" fillId="4" borderId="57" xfId="10" applyNumberFormat="1" applyFont="1" applyFill="1" applyBorder="1" applyAlignment="1" applyProtection="1">
      <alignment horizontal="left" vertical="center"/>
    </xf>
    <xf numFmtId="0" fontId="12" fillId="4" borderId="73" xfId="10" applyNumberFormat="1" applyFont="1" applyFill="1" applyBorder="1" applyAlignment="1" applyProtection="1">
      <alignment horizontal="left" vertical="center"/>
    </xf>
    <xf numFmtId="0" fontId="12" fillId="4" borderId="75" xfId="10" applyNumberFormat="1" applyFont="1" applyFill="1" applyBorder="1" applyAlignment="1" applyProtection="1">
      <alignment horizontal="left" vertical="center"/>
    </xf>
    <xf numFmtId="0" fontId="12" fillId="4" borderId="76" xfId="10" applyNumberFormat="1" applyFont="1" applyFill="1" applyBorder="1" applyAlignment="1" applyProtection="1">
      <alignment horizontal="left" vertical="center"/>
    </xf>
    <xf numFmtId="0" fontId="6" fillId="4" borderId="70" xfId="10" applyNumberFormat="1" applyFont="1" applyFill="1" applyBorder="1" applyAlignment="1" applyProtection="1">
      <alignment horizontal="center"/>
    </xf>
    <xf numFmtId="0" fontId="6" fillId="4" borderId="71" xfId="10" applyNumberFormat="1" applyFont="1" applyFill="1" applyBorder="1" applyAlignment="1" applyProtection="1">
      <alignment horizontal="center"/>
    </xf>
    <xf numFmtId="0" fontId="14" fillId="4" borderId="1" xfId="40" applyNumberFormat="1" applyFont="1" applyFill="1" applyBorder="1" applyAlignment="1" applyProtection="1">
      <alignment horizontal="left" vertical="top"/>
    </xf>
    <xf numFmtId="0" fontId="17" fillId="4" borderId="37" xfId="40" applyNumberFormat="1" applyFont="1" applyFill="1" applyBorder="1" applyAlignment="1" applyProtection="1">
      <alignment horizontal="center" vertical="center" wrapText="1"/>
    </xf>
    <xf numFmtId="0" fontId="17" fillId="4" borderId="38" xfId="40" applyNumberFormat="1" applyFont="1" applyFill="1" applyBorder="1" applyAlignment="1" applyProtection="1">
      <alignment horizontal="center" vertical="center" wrapText="1"/>
    </xf>
    <xf numFmtId="0" fontId="17" fillId="4" borderId="39" xfId="40" applyNumberFormat="1" applyFont="1" applyFill="1" applyBorder="1" applyAlignment="1" applyProtection="1">
      <alignment horizontal="center" vertical="center"/>
    </xf>
    <xf numFmtId="0" fontId="17" fillId="4" borderId="8" xfId="40" applyNumberFormat="1" applyFont="1" applyFill="1" applyBorder="1" applyAlignment="1" applyProtection="1">
      <alignment horizontal="center" vertical="center" wrapText="1"/>
    </xf>
    <xf numFmtId="0" fontId="15" fillId="4" borderId="1" xfId="40" applyNumberFormat="1" applyFont="1" applyFill="1" applyBorder="1" applyAlignment="1" applyProtection="1">
      <alignment horizontal="center" vertical="top"/>
    </xf>
    <xf numFmtId="0" fontId="16" fillId="4" borderId="1" xfId="40" applyNumberFormat="1" applyFont="1" applyFill="1" applyBorder="1" applyAlignment="1" applyProtection="1">
      <alignment horizontal="left" vertical="center"/>
    </xf>
    <xf numFmtId="0" fontId="17" fillId="4" borderId="38" xfId="40" applyNumberFormat="1" applyFont="1" applyFill="1" applyBorder="1" applyAlignment="1" applyProtection="1">
      <alignment horizontal="center" vertical="center"/>
    </xf>
    <xf numFmtId="0" fontId="1" fillId="4" borderId="1" xfId="28" applyNumberFormat="1" applyFont="1" applyFill="1" applyBorder="1" applyAlignment="1" applyProtection="1">
      <alignment horizontal="left" vertical="top"/>
    </xf>
    <xf numFmtId="0" fontId="12" fillId="4" borderId="8" xfId="28" applyNumberFormat="1" applyFont="1" applyFill="1" applyBorder="1" applyAlignment="1" applyProtection="1">
      <alignment horizontal="left" vertical="center"/>
    </xf>
    <xf numFmtId="0" fontId="22" fillId="4" borderId="8" xfId="28" applyNumberFormat="1" applyFont="1" applyFill="1" applyBorder="1" applyAlignment="1" applyProtection="1">
      <alignment horizontal="center" vertical="center"/>
    </xf>
    <xf numFmtId="0" fontId="22" fillId="4" borderId="8" xfId="28" applyNumberFormat="1" applyFont="1" applyFill="1" applyBorder="1" applyAlignment="1" applyProtection="1">
      <alignment horizontal="center"/>
    </xf>
    <xf numFmtId="0" fontId="22" fillId="4" borderId="8" xfId="28" applyNumberFormat="1" applyFont="1" applyFill="1" applyBorder="1" applyAlignment="1" applyProtection="1">
      <alignment horizontal="center" vertical="center" wrapText="1"/>
    </xf>
    <xf numFmtId="0" fontId="19" fillId="4" borderId="33" xfId="42" applyNumberFormat="1" applyFont="1" applyFill="1" applyBorder="1" applyAlignment="1" applyProtection="1">
      <alignment horizontal="left" vertical="center" wrapText="1"/>
    </xf>
    <xf numFmtId="3" fontId="19" fillId="11" borderId="33" xfId="42" applyNumberFormat="1" applyFont="1" applyFill="1" applyBorder="1" applyAlignment="1" applyProtection="1">
      <alignment horizontal="right" vertical="center"/>
    </xf>
    <xf numFmtId="3" fontId="19" fillId="0" borderId="33" xfId="0" applyNumberFormat="1" applyFont="1" applyBorder="1" applyAlignment="1">
      <alignment horizontal="right" vertical="center"/>
    </xf>
    <xf numFmtId="0" fontId="15" fillId="4" borderId="1" xfId="42" applyNumberFormat="1" applyFont="1" applyFill="1" applyBorder="1" applyAlignment="1" applyProtection="1">
      <alignment horizontal="center" vertical="top"/>
    </xf>
    <xf numFmtId="0" fontId="16" fillId="4" borderId="1" xfId="42" applyNumberFormat="1" applyFont="1" applyFill="1" applyBorder="1" applyAlignment="1" applyProtection="1">
      <alignment horizontal="left" vertical="center"/>
    </xf>
    <xf numFmtId="0" fontId="14" fillId="4" borderId="1" xfId="42" applyNumberFormat="1" applyFont="1" applyFill="1" applyBorder="1" applyAlignment="1" applyProtection="1">
      <alignment horizontal="left" vertical="top"/>
    </xf>
    <xf numFmtId="0" fontId="17" fillId="4" borderId="37" xfId="42" applyNumberFormat="1" applyFont="1" applyFill="1" applyBorder="1" applyAlignment="1" applyProtection="1">
      <alignment horizontal="center" vertical="center" wrapText="1"/>
    </xf>
    <xf numFmtId="0" fontId="17" fillId="4" borderId="38" xfId="42" applyNumberFormat="1" applyFont="1" applyFill="1" applyBorder="1" applyAlignment="1" applyProtection="1">
      <alignment horizontal="center" vertical="center" wrapText="1"/>
    </xf>
    <xf numFmtId="0" fontId="17" fillId="4" borderId="38" xfId="42" applyNumberFormat="1" applyFont="1" applyFill="1" applyBorder="1" applyAlignment="1" applyProtection="1">
      <alignment horizontal="center" vertical="center"/>
    </xf>
    <xf numFmtId="0" fontId="17" fillId="4" borderId="39" xfId="42" applyNumberFormat="1" applyFont="1" applyFill="1" applyBorder="1" applyAlignment="1" applyProtection="1">
      <alignment horizontal="center" vertical="center"/>
    </xf>
    <xf numFmtId="0" fontId="17" fillId="4" borderId="8" xfId="42" applyNumberFormat="1" applyFont="1" applyFill="1" applyBorder="1" applyAlignment="1" applyProtection="1">
      <alignment horizontal="center" vertical="center" wrapText="1"/>
    </xf>
    <xf numFmtId="0" fontId="17" fillId="4" borderId="8" xfId="42" applyNumberFormat="1" applyFont="1" applyFill="1" applyBorder="1" applyAlignment="1" applyProtection="1">
      <alignment horizontal="center" vertical="center"/>
    </xf>
    <xf numFmtId="0" fontId="18" fillId="4" borderId="8" xfId="42" applyNumberFormat="1" applyFont="1" applyFill="1" applyBorder="1" applyAlignment="1" applyProtection="1">
      <alignment horizontal="center" vertical="center" wrapText="1"/>
    </xf>
    <xf numFmtId="0" fontId="49" fillId="4" borderId="76" xfId="10" applyNumberFormat="1" applyFont="1" applyFill="1" applyBorder="1" applyAlignment="1" applyProtection="1">
      <alignment horizontal="left" vertical="center"/>
    </xf>
    <xf numFmtId="0" fontId="49" fillId="4" borderId="77" xfId="10" applyNumberFormat="1" applyFont="1" applyFill="1" applyBorder="1" applyAlignment="1" applyProtection="1">
      <alignment horizontal="left" vertical="center"/>
    </xf>
    <xf numFmtId="0" fontId="51" fillId="4" borderId="136" xfId="55" applyNumberFormat="1" applyFont="1" applyFill="1" applyBorder="1" applyAlignment="1" applyProtection="1">
      <alignment horizontal="center" vertical="center"/>
    </xf>
    <xf numFmtId="0" fontId="51" fillId="4" borderId="137" xfId="55" applyNumberFormat="1" applyFont="1" applyFill="1" applyBorder="1" applyAlignment="1" applyProtection="1">
      <alignment horizontal="center" vertical="center"/>
    </xf>
    <xf numFmtId="0" fontId="52" fillId="4" borderId="138" xfId="55" applyNumberFormat="1" applyFont="1" applyFill="1" applyBorder="1" applyAlignment="1" applyProtection="1">
      <alignment horizontal="left" vertical="center"/>
    </xf>
    <xf numFmtId="0" fontId="52" fillId="4" borderId="139" xfId="55" applyNumberFormat="1" applyFont="1" applyFill="1" applyBorder="1" applyAlignment="1" applyProtection="1">
      <alignment horizontal="left" vertical="center"/>
    </xf>
    <xf numFmtId="0" fontId="49" fillId="4" borderId="147" xfId="55" applyNumberFormat="1" applyFont="1" applyFill="1" applyBorder="1" applyAlignment="1" applyProtection="1">
      <alignment horizontal="left" vertical="center"/>
    </xf>
    <xf numFmtId="0" fontId="49" fillId="4" borderId="148" xfId="55" applyNumberFormat="1" applyFont="1" applyFill="1" applyBorder="1" applyAlignment="1" applyProtection="1">
      <alignment horizontal="left" vertical="center"/>
    </xf>
    <xf numFmtId="0" fontId="55" fillId="4" borderId="94" xfId="10" applyNumberFormat="1" applyFont="1" applyFill="1" applyBorder="1" applyAlignment="1" applyProtection="1">
      <alignment horizontal="center" vertical="center"/>
    </xf>
    <xf numFmtId="0" fontId="55" fillId="4" borderId="95" xfId="10" applyNumberFormat="1" applyFont="1" applyFill="1" applyBorder="1" applyAlignment="1" applyProtection="1">
      <alignment horizontal="center" vertical="center"/>
    </xf>
    <xf numFmtId="0" fontId="55" fillId="4" borderId="96" xfId="10" applyNumberFormat="1" applyFont="1" applyFill="1" applyBorder="1" applyAlignment="1" applyProtection="1">
      <alignment horizontal="center" vertical="center"/>
    </xf>
    <xf numFmtId="0" fontId="56" fillId="4" borderId="61" xfId="10" applyNumberFormat="1" applyFont="1" applyFill="1" applyBorder="1" applyAlignment="1" applyProtection="1">
      <alignment horizontal="center" vertical="center"/>
    </xf>
    <xf numFmtId="0" fontId="56" fillId="4" borderId="63" xfId="10" applyNumberFormat="1" applyFont="1" applyFill="1" applyBorder="1" applyAlignment="1" applyProtection="1">
      <alignment horizontal="center" vertical="center"/>
    </xf>
    <xf numFmtId="0" fontId="55" fillId="4" borderId="118" xfId="10" applyNumberFormat="1" applyFont="1" applyFill="1" applyBorder="1" applyAlignment="1" applyProtection="1">
      <alignment horizontal="center" vertical="center"/>
    </xf>
    <xf numFmtId="0" fontId="55" fillId="4" borderId="119" xfId="10" applyNumberFormat="1" applyFont="1" applyFill="1" applyBorder="1" applyAlignment="1" applyProtection="1">
      <alignment horizontal="center" vertical="center"/>
    </xf>
    <xf numFmtId="0" fontId="55" fillId="4" borderId="121" xfId="10" applyNumberFormat="1" applyFont="1" applyFill="1" applyBorder="1" applyAlignment="1" applyProtection="1">
      <alignment horizontal="center" vertical="center"/>
    </xf>
    <xf numFmtId="0" fontId="55" fillId="4" borderId="122" xfId="10" applyNumberFormat="1" applyFont="1" applyFill="1" applyBorder="1" applyAlignment="1" applyProtection="1">
      <alignment horizontal="center" vertical="center"/>
    </xf>
    <xf numFmtId="0" fontId="55" fillId="4" borderId="123" xfId="10" applyNumberFormat="1" applyFont="1" applyFill="1" applyBorder="1" applyAlignment="1" applyProtection="1">
      <alignment horizontal="center" vertical="center"/>
    </xf>
    <xf numFmtId="0" fontId="55" fillId="4" borderId="124" xfId="10" applyNumberFormat="1" applyFont="1" applyFill="1" applyBorder="1" applyAlignment="1" applyProtection="1">
      <alignment horizontal="center" vertical="center"/>
    </xf>
    <xf numFmtId="0" fontId="56" fillId="4" borderId="71" xfId="10" applyNumberFormat="1" applyFont="1" applyFill="1" applyBorder="1" applyAlignment="1" applyProtection="1">
      <alignment horizontal="center" vertical="center"/>
    </xf>
    <xf numFmtId="0" fontId="56" fillId="4" borderId="72" xfId="10" applyNumberFormat="1" applyFont="1" applyFill="1" applyBorder="1" applyAlignment="1" applyProtection="1">
      <alignment horizontal="center" vertical="center"/>
    </xf>
    <xf numFmtId="0" fontId="49" fillId="4" borderId="61" xfId="10" applyNumberFormat="1" applyFont="1" applyFill="1" applyBorder="1" applyAlignment="1" applyProtection="1">
      <alignment horizontal="center" vertical="center"/>
    </xf>
    <xf numFmtId="0" fontId="49" fillId="4" borderId="63" xfId="10" applyNumberFormat="1" applyFont="1" applyFill="1" applyBorder="1" applyAlignment="1" applyProtection="1">
      <alignment horizontal="center" vertical="center"/>
    </xf>
    <xf numFmtId="0" fontId="49" fillId="4" borderId="8" xfId="10" applyNumberFormat="1" applyFont="1" applyFill="1" applyBorder="1" applyAlignment="1" applyProtection="1">
      <alignment horizontal="left" vertical="center"/>
    </xf>
    <xf numFmtId="0" fontId="49" fillId="4" borderId="74" xfId="10" applyNumberFormat="1" applyFont="1" applyFill="1" applyBorder="1" applyAlignment="1" applyProtection="1">
      <alignment horizontal="left" vertical="center"/>
    </xf>
    <xf numFmtId="0" fontId="19" fillId="4" borderId="134" xfId="55" applyNumberFormat="1" applyFont="1" applyFill="1" applyBorder="1" applyAlignment="1" applyProtection="1">
      <alignment horizontal="left" vertical="center" wrapText="1"/>
    </xf>
    <xf numFmtId="0" fontId="19" fillId="4" borderId="135" xfId="55" applyNumberFormat="1" applyFont="1" applyFill="1" applyBorder="1" applyAlignment="1" applyProtection="1">
      <alignment horizontal="left" vertical="center" wrapText="1"/>
    </xf>
    <xf numFmtId="0" fontId="45" fillId="4" borderId="136" xfId="55" applyNumberFormat="1" applyFont="1" applyFill="1" applyBorder="1" applyAlignment="1" applyProtection="1">
      <alignment horizontal="center" vertical="center"/>
    </xf>
    <xf numFmtId="0" fontId="45" fillId="4" borderId="137" xfId="55" applyNumberFormat="1" applyFont="1" applyFill="1" applyBorder="1" applyAlignment="1" applyProtection="1">
      <alignment horizontal="center" vertical="center"/>
    </xf>
    <xf numFmtId="0" fontId="42" fillId="4" borderId="1" xfId="55" applyNumberFormat="1" applyFont="1" applyFill="1" applyBorder="1" applyAlignment="1" applyProtection="1">
      <alignment horizontal="center" vertical="center"/>
    </xf>
    <xf numFmtId="0" fontId="42" fillId="2" borderId="1" xfId="55" applyNumberFormat="1" applyFont="1" applyFill="1" applyBorder="1" applyAlignment="1" applyProtection="1">
      <alignment horizontal="left" vertical="top"/>
    </xf>
    <xf numFmtId="0" fontId="43" fillId="3" borderId="126" xfId="55" applyNumberFormat="1" applyFont="1" applyFill="1" applyBorder="1" applyAlignment="1" applyProtection="1">
      <alignment horizontal="center" vertical="center" wrapText="1"/>
    </xf>
    <xf numFmtId="0" fontId="43" fillId="3" borderId="126" xfId="55" applyNumberFormat="1" applyFont="1" applyFill="1" applyBorder="1" applyAlignment="1" applyProtection="1">
      <alignment horizontal="center" vertical="center"/>
    </xf>
    <xf numFmtId="0" fontId="43" fillId="3" borderId="127" xfId="55" applyNumberFormat="1" applyFont="1" applyFill="1" applyBorder="1" applyAlignment="1" applyProtection="1">
      <alignment horizontal="center" vertical="center"/>
    </xf>
    <xf numFmtId="0" fontId="43" fillId="3" borderId="128" xfId="55" applyNumberFormat="1" applyFont="1" applyFill="1" applyBorder="1" applyAlignment="1" applyProtection="1">
      <alignment horizontal="center" vertical="center"/>
    </xf>
    <xf numFmtId="0" fontId="43" fillId="3" borderId="130" xfId="55" applyNumberFormat="1" applyFont="1" applyFill="1" applyBorder="1" applyAlignment="1" applyProtection="1">
      <alignment horizontal="center" vertical="center" wrapText="1"/>
    </xf>
    <xf numFmtId="0" fontId="43" fillId="3" borderId="130" xfId="55" applyNumberFormat="1" applyFont="1" applyFill="1" applyBorder="1" applyAlignment="1" applyProtection="1">
      <alignment horizontal="center" vertical="center"/>
    </xf>
    <xf numFmtId="0" fontId="43" fillId="3" borderId="131" xfId="55" applyNumberFormat="1" applyFont="1" applyFill="1" applyBorder="1" applyAlignment="1" applyProtection="1">
      <alignment horizontal="center" vertical="center"/>
    </xf>
    <xf numFmtId="0" fontId="43" fillId="3" borderId="132" xfId="55" applyNumberFormat="1" applyFont="1" applyFill="1" applyBorder="1" applyAlignment="1" applyProtection="1">
      <alignment horizontal="center" vertical="center"/>
    </xf>
    <xf numFmtId="0" fontId="45" fillId="4" borderId="138" xfId="55" applyNumberFormat="1" applyFont="1" applyFill="1" applyBorder="1" applyAlignment="1" applyProtection="1">
      <alignment horizontal="center" vertical="center"/>
    </xf>
    <xf numFmtId="0" fontId="45" fillId="4" borderId="139" xfId="55" applyNumberFormat="1" applyFont="1" applyFill="1" applyBorder="1" applyAlignment="1" applyProtection="1">
      <alignment horizontal="center" vertical="center"/>
    </xf>
    <xf numFmtId="0" fontId="19" fillId="0" borderId="134" xfId="0" applyFont="1" applyBorder="1" applyAlignment="1">
      <alignment horizontal="left" vertical="center" wrapText="1"/>
    </xf>
    <xf numFmtId="0" fontId="19" fillId="0" borderId="135" xfId="0" applyFont="1" applyBorder="1" applyAlignment="1">
      <alignment horizontal="left" vertical="center" wrapText="1"/>
    </xf>
    <xf numFmtId="0" fontId="49" fillId="0" borderId="147" xfId="0" applyFont="1" applyBorder="1" applyAlignment="1">
      <alignment horizontal="left" vertical="center"/>
    </xf>
    <xf numFmtId="0" fontId="49" fillId="0" borderId="148" xfId="0" applyFont="1" applyBorder="1" applyAlignment="1">
      <alignment horizontal="left" vertical="center"/>
    </xf>
    <xf numFmtId="0" fontId="55" fillId="4" borderId="166" xfId="39" applyNumberFormat="1" applyFont="1" applyFill="1" applyBorder="1" applyAlignment="1" applyProtection="1">
      <alignment horizontal="center" vertical="center"/>
    </xf>
    <xf numFmtId="0" fontId="55" fillId="4" borderId="167" xfId="39" applyNumberFormat="1" applyFont="1" applyFill="1" applyBorder="1" applyAlignment="1" applyProtection="1">
      <alignment horizontal="center" vertical="center"/>
    </xf>
    <xf numFmtId="0" fontId="55" fillId="4" borderId="120" xfId="39" applyNumberFormat="1" applyFont="1" applyFill="1" applyBorder="1" applyAlignment="1" applyProtection="1">
      <alignment horizontal="center" vertical="center"/>
    </xf>
    <xf numFmtId="0" fontId="55" fillId="4" borderId="64" xfId="39" applyNumberFormat="1" applyFont="1" applyFill="1" applyBorder="1" applyAlignment="1" applyProtection="1">
      <alignment horizontal="center" vertical="center"/>
    </xf>
    <xf numFmtId="0" fontId="55" fillId="4" borderId="108" xfId="39" applyNumberFormat="1" applyFont="1" applyFill="1" applyBorder="1" applyAlignment="1" applyProtection="1">
      <alignment horizontal="center" vertical="center"/>
    </xf>
    <xf numFmtId="0" fontId="55" fillId="4" borderId="65" xfId="39" applyNumberFormat="1" applyFont="1" applyFill="1" applyBorder="1" applyAlignment="1" applyProtection="1">
      <alignment horizontal="center" vertical="center"/>
    </xf>
    <xf numFmtId="0" fontId="55" fillId="4" borderId="66" xfId="39" applyNumberFormat="1" applyFont="1" applyFill="1" applyBorder="1" applyAlignment="1" applyProtection="1">
      <alignment horizontal="center" vertical="center"/>
    </xf>
    <xf numFmtId="0" fontId="55" fillId="4" borderId="1" xfId="39" applyNumberFormat="1" applyFont="1" applyFill="1" applyBorder="1" applyAlignment="1" applyProtection="1">
      <alignment horizontal="center" vertical="center"/>
    </xf>
    <xf numFmtId="0" fontId="55" fillId="4" borderId="67" xfId="39" applyNumberFormat="1" applyFont="1" applyFill="1" applyBorder="1" applyAlignment="1" applyProtection="1">
      <alignment horizontal="center" vertical="center"/>
    </xf>
    <xf numFmtId="0" fontId="55" fillId="4" borderId="68" xfId="39" applyNumberFormat="1" applyFont="1" applyFill="1" applyBorder="1" applyAlignment="1" applyProtection="1">
      <alignment horizontal="center" vertical="center"/>
    </xf>
    <xf numFmtId="0" fontId="55" fillId="4" borderId="168" xfId="39" applyNumberFormat="1" applyFont="1" applyFill="1" applyBorder="1" applyAlignment="1" applyProtection="1">
      <alignment horizontal="center" vertical="center"/>
    </xf>
    <xf numFmtId="0" fontId="55" fillId="4" borderId="69" xfId="39" applyNumberFormat="1" applyFont="1" applyFill="1" applyBorder="1" applyAlignment="1" applyProtection="1">
      <alignment horizontal="center" vertical="center"/>
    </xf>
    <xf numFmtId="0" fontId="55" fillId="4" borderId="57" xfId="39" applyNumberFormat="1" applyFont="1" applyFill="1" applyBorder="1" applyAlignment="1" applyProtection="1">
      <alignment horizontal="center" vertical="center"/>
    </xf>
    <xf numFmtId="0" fontId="55" fillId="4" borderId="58" xfId="39" applyNumberFormat="1" applyFont="1" applyFill="1" applyBorder="1" applyAlignment="1" applyProtection="1">
      <alignment horizontal="center" vertical="center"/>
    </xf>
    <xf numFmtId="0" fontId="49" fillId="4" borderId="57" xfId="39" applyNumberFormat="1" applyFont="1" applyFill="1" applyBorder="1" applyAlignment="1" applyProtection="1">
      <alignment horizontal="left" vertical="center"/>
    </xf>
    <xf numFmtId="0" fontId="49" fillId="4" borderId="58" xfId="39" applyNumberFormat="1" applyFont="1" applyFill="1" applyBorder="1" applyAlignment="1" applyProtection="1">
      <alignment horizontal="left" vertical="center"/>
    </xf>
    <xf numFmtId="0" fontId="51" fillId="0" borderId="136" xfId="0" applyFont="1" applyBorder="1" applyAlignment="1">
      <alignment horizontal="center" vertical="center"/>
    </xf>
    <xf numFmtId="0" fontId="51" fillId="0" borderId="137" xfId="0" applyFont="1" applyBorder="1" applyAlignment="1">
      <alignment horizontal="center" vertical="center"/>
    </xf>
    <xf numFmtId="0" fontId="52" fillId="0" borderId="138" xfId="0" applyFont="1" applyBorder="1" applyAlignment="1">
      <alignment horizontal="left" vertical="center"/>
    </xf>
    <xf numFmtId="0" fontId="52" fillId="0" borderId="139" xfId="0" applyFont="1" applyBorder="1" applyAlignment="1">
      <alignment horizontal="left" vertical="center"/>
    </xf>
    <xf numFmtId="0" fontId="45" fillId="0" borderId="136" xfId="0" applyFont="1" applyBorder="1" applyAlignment="1">
      <alignment horizontal="center" vertical="center"/>
    </xf>
    <xf numFmtId="0" fontId="45" fillId="0" borderId="137" xfId="0" applyFont="1" applyBorder="1" applyAlignment="1">
      <alignment horizontal="center" vertical="center"/>
    </xf>
    <xf numFmtId="0" fontId="42" fillId="4" borderId="1" xfId="60" applyNumberFormat="1" applyFont="1" applyFill="1" applyBorder="1" applyAlignment="1" applyProtection="1">
      <alignment horizontal="center" vertical="center"/>
    </xf>
    <xf numFmtId="0" fontId="42" fillId="2" borderId="1" xfId="60" applyNumberFormat="1" applyFont="1" applyFill="1" applyBorder="1" applyAlignment="1" applyProtection="1">
      <alignment horizontal="left" vertical="top"/>
    </xf>
    <xf numFmtId="0" fontId="43" fillId="3" borderId="158" xfId="60" applyNumberFormat="1" applyFont="1" applyFill="1" applyBorder="1" applyAlignment="1" applyProtection="1">
      <alignment horizontal="center" vertical="center" wrapText="1"/>
    </xf>
    <xf numFmtId="0" fontId="43" fillId="3" borderId="158" xfId="60" applyNumberFormat="1" applyFont="1" applyFill="1" applyBorder="1" applyAlignment="1" applyProtection="1">
      <alignment horizontal="center" vertical="center"/>
    </xf>
    <xf numFmtId="0" fontId="43" fillId="3" borderId="159" xfId="60" applyNumberFormat="1" applyFont="1" applyFill="1" applyBorder="1" applyAlignment="1" applyProtection="1">
      <alignment horizontal="center" vertical="center"/>
    </xf>
    <xf numFmtId="0" fontId="43" fillId="3" borderId="130" xfId="60" applyNumberFormat="1" applyFont="1" applyFill="1" applyBorder="1" applyAlignment="1" applyProtection="1">
      <alignment horizontal="center" vertical="center" wrapText="1"/>
    </xf>
    <xf numFmtId="0" fontId="43" fillId="3" borderId="130" xfId="60" applyNumberFormat="1" applyFont="1" applyFill="1" applyBorder="1" applyAlignment="1" applyProtection="1">
      <alignment horizontal="center" vertical="center"/>
    </xf>
    <xf numFmtId="0" fontId="43" fillId="3" borderId="131" xfId="60" applyNumberFormat="1" applyFont="1" applyFill="1" applyBorder="1" applyAlignment="1" applyProtection="1">
      <alignment horizontal="center" vertical="center"/>
    </xf>
    <xf numFmtId="0" fontId="19" fillId="4" borderId="134" xfId="60" applyNumberFormat="1" applyFont="1" applyFill="1" applyBorder="1" applyAlignment="1" applyProtection="1">
      <alignment horizontal="left" vertical="center" wrapText="1"/>
    </xf>
    <xf numFmtId="0" fontId="45" fillId="0" borderId="138" xfId="0" applyFont="1" applyBorder="1" applyAlignment="1">
      <alignment horizontal="center" vertical="center"/>
    </xf>
    <xf numFmtId="0" fontId="45" fillId="0" borderId="139" xfId="0" applyFont="1" applyBorder="1" applyAlignment="1">
      <alignment horizontal="center" vertical="center"/>
    </xf>
    <xf numFmtId="0" fontId="51" fillId="4" borderId="137" xfId="57" applyNumberFormat="1" applyFont="1" applyFill="1" applyBorder="1" applyAlignment="1" applyProtection="1">
      <alignment horizontal="center" vertical="center"/>
    </xf>
    <xf numFmtId="0" fontId="52" fillId="4" borderId="138" xfId="57" applyNumberFormat="1" applyFont="1" applyFill="1" applyBorder="1" applyAlignment="1" applyProtection="1">
      <alignment horizontal="left" vertical="center"/>
    </xf>
    <xf numFmtId="0" fontId="49" fillId="4" borderId="147" xfId="57" applyNumberFormat="1" applyFont="1" applyFill="1" applyBorder="1" applyAlignment="1" applyProtection="1">
      <alignment horizontal="left" vertical="center"/>
    </xf>
    <xf numFmtId="0" fontId="1" fillId="4" borderId="165" xfId="35" applyNumberFormat="1" applyFont="1" applyFill="1" applyBorder="1" applyAlignment="1" applyProtection="1">
      <alignment horizontal="left" vertical="top"/>
    </xf>
    <xf numFmtId="0" fontId="19" fillId="4" borderId="134" xfId="57" applyNumberFormat="1" applyFont="1" applyFill="1" applyBorder="1" applyAlignment="1" applyProtection="1">
      <alignment horizontal="left" vertical="center" wrapText="1"/>
    </xf>
    <xf numFmtId="0" fontId="42" fillId="4" borderId="1" xfId="57" applyNumberFormat="1" applyFont="1" applyFill="1" applyBorder="1" applyAlignment="1" applyProtection="1">
      <alignment horizontal="center" vertical="center"/>
    </xf>
    <xf numFmtId="0" fontId="42" fillId="2" borderId="1" xfId="57" applyNumberFormat="1" applyFont="1" applyFill="1" applyBorder="1" applyAlignment="1" applyProtection="1">
      <alignment horizontal="left" vertical="top"/>
    </xf>
    <xf numFmtId="0" fontId="43" fillId="3" borderId="158" xfId="57" applyNumberFormat="1" applyFont="1" applyFill="1" applyBorder="1" applyAlignment="1" applyProtection="1">
      <alignment horizontal="center" vertical="center" wrapText="1"/>
    </xf>
    <xf numFmtId="0" fontId="43" fillId="3" borderId="158" xfId="57" applyNumberFormat="1" applyFont="1" applyFill="1" applyBorder="1" applyAlignment="1" applyProtection="1">
      <alignment horizontal="center" vertical="center"/>
    </xf>
    <xf numFmtId="0" fontId="43" fillId="3" borderId="159" xfId="57" applyNumberFormat="1" applyFont="1" applyFill="1" applyBorder="1" applyAlignment="1" applyProtection="1">
      <alignment horizontal="center" vertical="center"/>
    </xf>
    <xf numFmtId="0" fontId="43" fillId="3" borderId="130" xfId="57" applyNumberFormat="1" applyFont="1" applyFill="1" applyBorder="1" applyAlignment="1" applyProtection="1">
      <alignment horizontal="center" vertical="center" wrapText="1"/>
    </xf>
    <xf numFmtId="0" fontId="43" fillId="3" borderId="130" xfId="57" applyNumberFormat="1" applyFont="1" applyFill="1" applyBorder="1" applyAlignment="1" applyProtection="1">
      <alignment horizontal="center" vertical="center"/>
    </xf>
    <xf numFmtId="0" fontId="43" fillId="3" borderId="131" xfId="57" applyNumberFormat="1" applyFont="1" applyFill="1" applyBorder="1" applyAlignment="1" applyProtection="1">
      <alignment horizontal="center" vertical="center"/>
    </xf>
    <xf numFmtId="0" fontId="45" fillId="4" borderId="137" xfId="57" applyNumberFormat="1" applyFont="1" applyFill="1" applyBorder="1" applyAlignment="1" applyProtection="1">
      <alignment horizontal="center" vertical="center"/>
    </xf>
    <xf numFmtId="0" fontId="45" fillId="4" borderId="138" xfId="57" applyNumberFormat="1" applyFont="1" applyFill="1" applyBorder="1" applyAlignment="1" applyProtection="1">
      <alignment horizontal="center" vertical="center"/>
    </xf>
    <xf numFmtId="0" fontId="55" fillId="4" borderId="166" xfId="35" applyNumberFormat="1" applyFont="1" applyFill="1" applyBorder="1" applyAlignment="1" applyProtection="1">
      <alignment horizontal="center" vertical="center"/>
    </xf>
    <xf numFmtId="0" fontId="55" fillId="4" borderId="167" xfId="35" applyNumberFormat="1" applyFont="1" applyFill="1" applyBorder="1" applyAlignment="1" applyProtection="1">
      <alignment horizontal="center" vertical="center"/>
    </xf>
    <xf numFmtId="0" fontId="55" fillId="4" borderId="120" xfId="35" applyNumberFormat="1" applyFont="1" applyFill="1" applyBorder="1" applyAlignment="1" applyProtection="1">
      <alignment horizontal="center" vertical="center"/>
    </xf>
    <xf numFmtId="0" fontId="55" fillId="4" borderId="64" xfId="35" applyNumberFormat="1" applyFont="1" applyFill="1" applyBorder="1" applyAlignment="1" applyProtection="1">
      <alignment horizontal="center" vertical="center"/>
    </xf>
    <xf numFmtId="0" fontId="55" fillId="4" borderId="108" xfId="35" applyNumberFormat="1" applyFont="1" applyFill="1" applyBorder="1" applyAlignment="1" applyProtection="1">
      <alignment horizontal="center" vertical="center"/>
    </xf>
    <xf numFmtId="0" fontId="55" fillId="4" borderId="65" xfId="35" applyNumberFormat="1" applyFont="1" applyFill="1" applyBorder="1" applyAlignment="1" applyProtection="1">
      <alignment horizontal="center" vertical="center"/>
    </xf>
    <xf numFmtId="0" fontId="55" fillId="4" borderId="66" xfId="35" applyNumberFormat="1" applyFont="1" applyFill="1" applyBorder="1" applyAlignment="1" applyProtection="1">
      <alignment horizontal="center" vertical="center"/>
    </xf>
    <xf numFmtId="0" fontId="55" fillId="4" borderId="1" xfId="35" applyNumberFormat="1" applyFont="1" applyFill="1" applyBorder="1" applyAlignment="1" applyProtection="1">
      <alignment horizontal="center" vertical="center"/>
    </xf>
    <xf numFmtId="0" fontId="55" fillId="4" borderId="67" xfId="35" applyNumberFormat="1" applyFont="1" applyFill="1" applyBorder="1" applyAlignment="1" applyProtection="1">
      <alignment horizontal="center" vertical="center"/>
    </xf>
    <xf numFmtId="0" fontId="55" fillId="4" borderId="68" xfId="35" applyNumberFormat="1" applyFont="1" applyFill="1" applyBorder="1" applyAlignment="1" applyProtection="1">
      <alignment horizontal="center" vertical="center"/>
    </xf>
    <xf numFmtId="0" fontId="55" fillId="4" borderId="168" xfId="35" applyNumberFormat="1" applyFont="1" applyFill="1" applyBorder="1" applyAlignment="1" applyProtection="1">
      <alignment horizontal="center" vertical="center"/>
    </xf>
    <xf numFmtId="0" fontId="55" fillId="4" borderId="69" xfId="35" applyNumberFormat="1" applyFont="1" applyFill="1" applyBorder="1" applyAlignment="1" applyProtection="1">
      <alignment horizontal="center" vertical="center"/>
    </xf>
    <xf numFmtId="0" fontId="55" fillId="4" borderId="8" xfId="35" applyNumberFormat="1" applyFont="1" applyFill="1" applyBorder="1" applyAlignment="1" applyProtection="1">
      <alignment horizontal="center"/>
    </xf>
    <xf numFmtId="0" fontId="49" fillId="4" borderId="8" xfId="35" applyNumberFormat="1" applyFont="1" applyFill="1" applyBorder="1" applyAlignment="1" applyProtection="1">
      <alignment horizontal="left" vertical="center"/>
    </xf>
    <xf numFmtId="0" fontId="81" fillId="4" borderId="137" xfId="10" applyNumberFormat="1" applyFont="1" applyFill="1" applyBorder="1" applyAlignment="1" applyProtection="1">
      <alignment horizontal="center" vertical="center"/>
    </xf>
    <xf numFmtId="0" fontId="82" fillId="4" borderId="138" xfId="10" applyNumberFormat="1" applyFont="1" applyFill="1" applyBorder="1" applyAlignment="1" applyProtection="1">
      <alignment horizontal="left" vertical="center"/>
    </xf>
    <xf numFmtId="0" fontId="72" fillId="4" borderId="147" xfId="10" applyNumberFormat="1" applyFont="1" applyFill="1" applyBorder="1" applyAlignment="1" applyProtection="1">
      <alignment horizontal="left" vertical="center"/>
    </xf>
    <xf numFmtId="0" fontId="1" fillId="4" borderId="165" xfId="36" applyNumberFormat="1" applyFont="1" applyFill="1" applyBorder="1" applyAlignment="1" applyProtection="1">
      <alignment horizontal="left" vertical="top"/>
    </xf>
    <xf numFmtId="0" fontId="22" fillId="4" borderId="166" xfId="10" applyNumberFormat="1" applyFont="1" applyFill="1" applyBorder="1" applyAlignment="1" applyProtection="1">
      <alignment horizontal="center" vertical="center"/>
    </xf>
    <xf numFmtId="0" fontId="22" fillId="4" borderId="167" xfId="10" applyNumberFormat="1" applyFont="1" applyFill="1" applyBorder="1" applyAlignment="1" applyProtection="1">
      <alignment horizontal="center" vertical="center"/>
    </xf>
    <xf numFmtId="0" fontId="22" fillId="4" borderId="120" xfId="10" applyNumberFormat="1" applyFont="1" applyFill="1" applyBorder="1" applyAlignment="1" applyProtection="1">
      <alignment horizontal="center" vertical="center"/>
    </xf>
    <xf numFmtId="0" fontId="22" fillId="4" borderId="64" xfId="10" applyNumberFormat="1" applyFont="1" applyFill="1" applyBorder="1" applyAlignment="1" applyProtection="1">
      <alignment horizontal="center" vertical="center"/>
    </xf>
    <xf numFmtId="0" fontId="22" fillId="4" borderId="108" xfId="10" applyNumberFormat="1" applyFont="1" applyFill="1" applyBorder="1" applyAlignment="1" applyProtection="1">
      <alignment horizontal="center" vertical="center"/>
    </xf>
    <xf numFmtId="0" fontId="22" fillId="4" borderId="65" xfId="10" applyNumberFormat="1" applyFont="1" applyFill="1" applyBorder="1" applyAlignment="1" applyProtection="1">
      <alignment horizontal="center" vertical="center"/>
    </xf>
    <xf numFmtId="0" fontId="22" fillId="4" borderId="66" xfId="10" applyNumberFormat="1" applyFont="1" applyFill="1" applyBorder="1" applyAlignment="1" applyProtection="1">
      <alignment horizontal="center" vertical="center"/>
    </xf>
    <xf numFmtId="0" fontId="22" fillId="4" borderId="1" xfId="10" applyNumberFormat="1" applyFont="1" applyFill="1" applyBorder="1" applyAlignment="1" applyProtection="1">
      <alignment horizontal="center" vertical="center"/>
    </xf>
    <xf numFmtId="0" fontId="22" fillId="4" borderId="67" xfId="10" applyNumberFormat="1" applyFont="1" applyFill="1" applyBorder="1" applyAlignment="1" applyProtection="1">
      <alignment horizontal="center" vertical="center"/>
    </xf>
    <xf numFmtId="0" fontId="22" fillId="4" borderId="68" xfId="10" applyNumberFormat="1" applyFont="1" applyFill="1" applyBorder="1" applyAlignment="1" applyProtection="1">
      <alignment horizontal="center" vertical="center"/>
    </xf>
    <xf numFmtId="0" fontId="22" fillId="4" borderId="168" xfId="10" applyNumberFormat="1" applyFont="1" applyFill="1" applyBorder="1" applyAlignment="1" applyProtection="1">
      <alignment horizontal="center" vertical="center"/>
    </xf>
    <xf numFmtId="0" fontId="22" fillId="4" borderId="69" xfId="10" applyNumberFormat="1" applyFont="1" applyFill="1" applyBorder="1" applyAlignment="1" applyProtection="1">
      <alignment horizontal="center" vertical="center"/>
    </xf>
    <xf numFmtId="0" fontId="23" fillId="4" borderId="8" xfId="10" applyNumberFormat="1" applyFont="1" applyFill="1" applyBorder="1" applyAlignment="1" applyProtection="1">
      <alignment horizontal="center"/>
    </xf>
    <xf numFmtId="0" fontId="79" fillId="4" borderId="134" xfId="10" applyNumberFormat="1" applyFont="1" applyFill="1" applyBorder="1" applyAlignment="1" applyProtection="1">
      <alignment horizontal="left" vertical="center" wrapText="1"/>
    </xf>
    <xf numFmtId="0" fontId="42" fillId="4" borderId="1" xfId="58" applyNumberFormat="1" applyFont="1" applyFill="1" applyBorder="1" applyAlignment="1" applyProtection="1">
      <alignment horizontal="center" vertical="center"/>
    </xf>
    <xf numFmtId="0" fontId="42" fillId="2" borderId="1" xfId="58" applyNumberFormat="1" applyFont="1" applyFill="1" applyBorder="1" applyAlignment="1" applyProtection="1">
      <alignment horizontal="left" vertical="top"/>
    </xf>
    <xf numFmtId="0" fontId="43" fillId="3" borderId="158" xfId="58" applyNumberFormat="1" applyFont="1" applyFill="1" applyBorder="1" applyAlignment="1" applyProtection="1">
      <alignment horizontal="center" vertical="center" wrapText="1"/>
    </xf>
    <xf numFmtId="0" fontId="43" fillId="3" borderId="158" xfId="58" applyNumberFormat="1" applyFont="1" applyFill="1" applyBorder="1" applyAlignment="1" applyProtection="1">
      <alignment horizontal="center" vertical="center"/>
    </xf>
    <xf numFmtId="0" fontId="43" fillId="3" borderId="159" xfId="58" applyNumberFormat="1" applyFont="1" applyFill="1" applyBorder="1" applyAlignment="1" applyProtection="1">
      <alignment horizontal="center" vertical="center"/>
    </xf>
    <xf numFmtId="0" fontId="43" fillId="3" borderId="130" xfId="58" applyNumberFormat="1" applyFont="1" applyFill="1" applyBorder="1" applyAlignment="1" applyProtection="1">
      <alignment horizontal="center" vertical="center" wrapText="1"/>
    </xf>
    <xf numFmtId="0" fontId="43" fillId="3" borderId="130" xfId="58" applyNumberFormat="1" applyFont="1" applyFill="1" applyBorder="1" applyAlignment="1" applyProtection="1">
      <alignment horizontal="center" vertical="center"/>
    </xf>
    <xf numFmtId="0" fontId="43" fillId="3" borderId="131" xfId="58" applyNumberFormat="1" applyFont="1" applyFill="1" applyBorder="1" applyAlignment="1" applyProtection="1">
      <alignment horizontal="center" vertical="center"/>
    </xf>
    <xf numFmtId="0" fontId="19" fillId="4" borderId="134" xfId="58" applyNumberFormat="1" applyFont="1" applyFill="1" applyBorder="1" applyAlignment="1" applyProtection="1">
      <alignment horizontal="left" vertical="center" wrapText="1"/>
    </xf>
    <xf numFmtId="0" fontId="45" fillId="4" borderId="137" xfId="58" applyNumberFormat="1" applyFont="1" applyFill="1" applyBorder="1" applyAlignment="1" applyProtection="1">
      <alignment horizontal="center" vertical="center"/>
    </xf>
    <xf numFmtId="0" fontId="45" fillId="4" borderId="138" xfId="58" applyNumberFormat="1" applyFont="1" applyFill="1" applyBorder="1" applyAlignment="1" applyProtection="1">
      <alignment horizontal="center" vertical="center"/>
    </xf>
    <xf numFmtId="0" fontId="77" fillId="4" borderId="137" xfId="10" applyNumberFormat="1" applyFont="1" applyFill="1" applyBorder="1" applyAlignment="1" applyProtection="1">
      <alignment horizontal="center" vertical="center"/>
    </xf>
    <xf numFmtId="0" fontId="56" fillId="0" borderId="137" xfId="0" applyFont="1" applyBorder="1" applyAlignment="1">
      <alignment horizontal="center" vertical="center"/>
    </xf>
    <xf numFmtId="0" fontId="53" fillId="0" borderId="138" xfId="0" applyFont="1" applyBorder="1" applyAlignment="1">
      <alignment horizontal="left" vertical="center"/>
    </xf>
    <xf numFmtId="0" fontId="67" fillId="0" borderId="147" xfId="0" applyFont="1" applyBorder="1" applyAlignment="1">
      <alignment horizontal="left" vertical="center"/>
    </xf>
    <xf numFmtId="0" fontId="1" fillId="4" borderId="165" xfId="37" applyNumberFormat="1" applyFont="1" applyFill="1" applyBorder="1" applyAlignment="1" applyProtection="1">
      <alignment horizontal="left" vertical="top"/>
    </xf>
    <xf numFmtId="0" fontId="55" fillId="4" borderId="166" xfId="37" applyNumberFormat="1" applyFont="1" applyFill="1" applyBorder="1" applyAlignment="1" applyProtection="1">
      <alignment horizontal="center" vertical="center"/>
    </xf>
    <xf numFmtId="0" fontId="55" fillId="4" borderId="167" xfId="37" applyNumberFormat="1" applyFont="1" applyFill="1" applyBorder="1" applyAlignment="1" applyProtection="1">
      <alignment horizontal="center" vertical="center"/>
    </xf>
    <xf numFmtId="0" fontId="55" fillId="4" borderId="120" xfId="37" applyNumberFormat="1" applyFont="1" applyFill="1" applyBorder="1" applyAlignment="1" applyProtection="1">
      <alignment horizontal="center" vertical="center"/>
    </xf>
    <xf numFmtId="0" fontId="55" fillId="4" borderId="64" xfId="37" applyNumberFormat="1" applyFont="1" applyFill="1" applyBorder="1" applyAlignment="1" applyProtection="1">
      <alignment horizontal="center" vertical="center"/>
    </xf>
    <xf numFmtId="0" fontId="55" fillId="4" borderId="108" xfId="37" applyNumberFormat="1" applyFont="1" applyFill="1" applyBorder="1" applyAlignment="1" applyProtection="1">
      <alignment horizontal="center" vertical="center"/>
    </xf>
    <xf numFmtId="0" fontId="55" fillId="4" borderId="65" xfId="37" applyNumberFormat="1" applyFont="1" applyFill="1" applyBorder="1" applyAlignment="1" applyProtection="1">
      <alignment horizontal="center" vertical="center"/>
    </xf>
    <xf numFmtId="0" fontId="55" fillId="4" borderId="66" xfId="37" applyNumberFormat="1" applyFont="1" applyFill="1" applyBorder="1" applyAlignment="1" applyProtection="1">
      <alignment horizontal="center" vertical="center"/>
    </xf>
    <xf numFmtId="0" fontId="55" fillId="4" borderId="1" xfId="37" applyNumberFormat="1" applyFont="1" applyFill="1" applyBorder="1" applyAlignment="1" applyProtection="1">
      <alignment horizontal="center" vertical="center"/>
    </xf>
    <xf numFmtId="0" fontId="55" fillId="4" borderId="67" xfId="37" applyNumberFormat="1" applyFont="1" applyFill="1" applyBorder="1" applyAlignment="1" applyProtection="1">
      <alignment horizontal="center" vertical="center"/>
    </xf>
    <xf numFmtId="0" fontId="55" fillId="4" borderId="68" xfId="37" applyNumberFormat="1" applyFont="1" applyFill="1" applyBorder="1" applyAlignment="1" applyProtection="1">
      <alignment horizontal="center" vertical="center"/>
    </xf>
    <xf numFmtId="0" fontId="55" fillId="4" borderId="168" xfId="37" applyNumberFormat="1" applyFont="1" applyFill="1" applyBorder="1" applyAlignment="1" applyProtection="1">
      <alignment horizontal="center" vertical="center"/>
    </xf>
    <xf numFmtId="0" fontId="55" fillId="4" borderId="69" xfId="37" applyNumberFormat="1" applyFont="1" applyFill="1" applyBorder="1" applyAlignment="1" applyProtection="1">
      <alignment horizontal="center" vertical="center"/>
    </xf>
    <xf numFmtId="0" fontId="55" fillId="4" borderId="8" xfId="37" applyNumberFormat="1" applyFont="1" applyFill="1" applyBorder="1" applyAlignment="1" applyProtection="1">
      <alignment horizontal="center"/>
    </xf>
    <xf numFmtId="0" fontId="49" fillId="4" borderId="8" xfId="37" applyNumberFormat="1" applyFont="1" applyFill="1" applyBorder="1" applyAlignment="1" applyProtection="1">
      <alignment horizontal="left" vertical="center"/>
    </xf>
    <xf numFmtId="0" fontId="65" fillId="0" borderId="134" xfId="0" applyFont="1" applyBorder="1" applyAlignment="1">
      <alignment horizontal="left" vertical="center" wrapText="1"/>
    </xf>
    <xf numFmtId="0" fontId="42" fillId="4" borderId="1" xfId="59" applyNumberFormat="1" applyFont="1" applyFill="1" applyBorder="1" applyAlignment="1" applyProtection="1">
      <alignment horizontal="center" vertical="center"/>
    </xf>
    <xf numFmtId="0" fontId="42" fillId="2" borderId="1" xfId="59" applyNumberFormat="1" applyFont="1" applyFill="1" applyBorder="1" applyAlignment="1" applyProtection="1">
      <alignment horizontal="left" vertical="top"/>
    </xf>
    <xf numFmtId="0" fontId="43" fillId="3" borderId="158" xfId="59" applyNumberFormat="1" applyFont="1" applyFill="1" applyBorder="1" applyAlignment="1" applyProtection="1">
      <alignment horizontal="center" vertical="center" wrapText="1"/>
    </xf>
    <xf numFmtId="0" fontId="43" fillId="3" borderId="158" xfId="59" applyNumberFormat="1" applyFont="1" applyFill="1" applyBorder="1" applyAlignment="1" applyProtection="1">
      <alignment horizontal="center" vertical="center"/>
    </xf>
    <xf numFmtId="0" fontId="43" fillId="3" borderId="159" xfId="59" applyNumberFormat="1" applyFont="1" applyFill="1" applyBorder="1" applyAlignment="1" applyProtection="1">
      <alignment horizontal="center" vertical="center"/>
    </xf>
    <xf numFmtId="0" fontId="43" fillId="3" borderId="130" xfId="59" applyNumberFormat="1" applyFont="1" applyFill="1" applyBorder="1" applyAlignment="1" applyProtection="1">
      <alignment horizontal="center" vertical="center" wrapText="1"/>
    </xf>
    <xf numFmtId="0" fontId="43" fillId="3" borderId="130" xfId="59" applyNumberFormat="1" applyFont="1" applyFill="1" applyBorder="1" applyAlignment="1" applyProtection="1">
      <alignment horizontal="center" vertical="center"/>
    </xf>
    <xf numFmtId="0" fontId="43" fillId="3" borderId="131" xfId="59" applyNumberFormat="1" applyFont="1" applyFill="1" applyBorder="1" applyAlignment="1" applyProtection="1">
      <alignment horizontal="center" vertical="center"/>
    </xf>
    <xf numFmtId="0" fontId="19" fillId="4" borderId="134" xfId="59" applyNumberFormat="1" applyFont="1" applyFill="1" applyBorder="1" applyAlignment="1" applyProtection="1">
      <alignment horizontal="left" vertical="center" wrapText="1"/>
    </xf>
    <xf numFmtId="0" fontId="45" fillId="4" borderId="137" xfId="59" applyNumberFormat="1" applyFont="1" applyFill="1" applyBorder="1" applyAlignment="1" applyProtection="1">
      <alignment horizontal="center" vertical="center"/>
    </xf>
    <xf numFmtId="0" fontId="45" fillId="4" borderId="138" xfId="59" applyNumberFormat="1" applyFont="1" applyFill="1" applyBorder="1" applyAlignment="1" applyProtection="1">
      <alignment horizontal="center" vertical="center"/>
    </xf>
    <xf numFmtId="0" fontId="53" fillId="0" borderId="137" xfId="0" applyFont="1" applyBorder="1" applyAlignment="1">
      <alignment horizontal="center" vertical="center"/>
    </xf>
  </cellXfs>
  <cellStyles count="75">
    <cellStyle name="Comma 2" xfId="63" xr:uid="{00000000-0005-0000-0000-00006C000000}"/>
    <cellStyle name="Normal" xfId="0" builtinId="0"/>
    <cellStyle name="Normal 10" xfId="10" xr:uid="{00000000-0005-0000-0000-000038000000}"/>
    <cellStyle name="Normal 11" xfId="11" xr:uid="{00000000-0005-0000-0000-000039000000}"/>
    <cellStyle name="Normal 12" xfId="12" xr:uid="{00000000-0005-0000-0000-00003A000000}"/>
    <cellStyle name="Normal 13" xfId="13" xr:uid="{00000000-0005-0000-0000-00003B000000}"/>
    <cellStyle name="Normal 14" xfId="14" xr:uid="{00000000-0005-0000-0000-00003C000000}"/>
    <cellStyle name="Normal 15" xfId="15" xr:uid="{00000000-0005-0000-0000-00003D000000}"/>
    <cellStyle name="Normal 16" xfId="16" xr:uid="{00000000-0005-0000-0000-00003E000000}"/>
    <cellStyle name="Normal 17" xfId="17" xr:uid="{00000000-0005-0000-0000-00003F000000}"/>
    <cellStyle name="Normal 18" xfId="18" xr:uid="{00000000-0005-0000-0000-000040000000}"/>
    <cellStyle name="Normal 19" xfId="19" xr:uid="{00000000-0005-0000-0000-000041000000}"/>
    <cellStyle name="Normal 2" xfId="2" xr:uid="{00000000-0005-0000-0000-000030000000}"/>
    <cellStyle name="Normal 2 2" xfId="1" xr:uid="{B8952623-52C1-40A1-906B-80D5C454D458}"/>
    <cellStyle name="Normal 2 2 2" xfId="72" xr:uid="{82680CE5-2747-44D9-B878-8828805EB91D}"/>
    <cellStyle name="Normal 2 3" xfId="71" xr:uid="{FB099C53-D53D-45C7-93AF-A4EB0D5E7DFC}"/>
    <cellStyle name="Normal 20" xfId="20" xr:uid="{00000000-0005-0000-0000-000042000000}"/>
    <cellStyle name="Normal 21" xfId="21" xr:uid="{00000000-0005-0000-0000-000043000000}"/>
    <cellStyle name="Normal 22" xfId="22" xr:uid="{00000000-0005-0000-0000-000044000000}"/>
    <cellStyle name="Normal 23" xfId="23" xr:uid="{00000000-0005-0000-0000-000045000000}"/>
    <cellStyle name="Normal 24" xfId="24" xr:uid="{00000000-0005-0000-0000-000046000000}"/>
    <cellStyle name="Normal 25" xfId="25" xr:uid="{00000000-0005-0000-0000-000047000000}"/>
    <cellStyle name="Normal 26" xfId="26" xr:uid="{00000000-0005-0000-0000-000048000000}"/>
    <cellStyle name="Normal 27" xfId="27" xr:uid="{00000000-0005-0000-0000-000049000000}"/>
    <cellStyle name="Normal 28" xfId="28" xr:uid="{00000000-0005-0000-0000-00004A000000}"/>
    <cellStyle name="Normal 29" xfId="29" xr:uid="{00000000-0005-0000-0000-00004B000000}"/>
    <cellStyle name="Normal 3" xfId="3" xr:uid="{00000000-0005-0000-0000-000031000000}"/>
    <cellStyle name="Normal 30" xfId="30" xr:uid="{00000000-0005-0000-0000-00004C000000}"/>
    <cellStyle name="Normal 31" xfId="31" xr:uid="{00000000-0005-0000-0000-00004D000000}"/>
    <cellStyle name="Normal 32" xfId="32" xr:uid="{00000000-0005-0000-0000-00004E000000}"/>
    <cellStyle name="Normal 33" xfId="33" xr:uid="{00000000-0005-0000-0000-00004F000000}"/>
    <cellStyle name="Normal 34" xfId="34" xr:uid="{00000000-0005-0000-0000-000050000000}"/>
    <cellStyle name="Normal 35" xfId="35" xr:uid="{00000000-0005-0000-0000-000051000000}"/>
    <cellStyle name="Normal 36" xfId="36" xr:uid="{00000000-0005-0000-0000-000052000000}"/>
    <cellStyle name="Normal 37" xfId="37" xr:uid="{00000000-0005-0000-0000-000053000000}"/>
    <cellStyle name="Normal 38" xfId="38" xr:uid="{00000000-0005-0000-0000-000054000000}"/>
    <cellStyle name="Normal 39" xfId="39" xr:uid="{00000000-0005-0000-0000-000055000000}"/>
    <cellStyle name="Normal 4" xfId="4" xr:uid="{00000000-0005-0000-0000-000032000000}"/>
    <cellStyle name="Normal 40" xfId="40" xr:uid="{00000000-0005-0000-0000-000056000000}"/>
    <cellStyle name="Normal 41" xfId="41" xr:uid="{00000000-0005-0000-0000-000057000000}"/>
    <cellStyle name="Normal 42" xfId="42" xr:uid="{00000000-0005-0000-0000-000058000000}"/>
    <cellStyle name="Normal 43" xfId="43" xr:uid="{00000000-0005-0000-0000-000059000000}"/>
    <cellStyle name="Normal 44" xfId="44" xr:uid="{00000000-0005-0000-0000-00005A000000}"/>
    <cellStyle name="Normal 45" xfId="45" xr:uid="{00000000-0005-0000-0000-00005B000000}"/>
    <cellStyle name="Normal 46" xfId="46" xr:uid="{00000000-0005-0000-0000-00005C000000}"/>
    <cellStyle name="Normal 47" xfId="47" xr:uid="{00000000-0005-0000-0000-00005D000000}"/>
    <cellStyle name="Normal 48" xfId="48" xr:uid="{00000000-0005-0000-0000-00005E000000}"/>
    <cellStyle name="Normal 49" xfId="49" xr:uid="{00000000-0005-0000-0000-00005F000000}"/>
    <cellStyle name="Normal 5" xfId="5" xr:uid="{00000000-0005-0000-0000-000033000000}"/>
    <cellStyle name="Normal 50" xfId="50" xr:uid="{00000000-0005-0000-0000-000060000000}"/>
    <cellStyle name="Normal 51" xfId="51" xr:uid="{00000000-0005-0000-0000-000061000000}"/>
    <cellStyle name="Normal 52" xfId="52" xr:uid="{00000000-0005-0000-0000-000062000000}"/>
    <cellStyle name="Normal 53" xfId="53" xr:uid="{00000000-0005-0000-0000-000063000000}"/>
    <cellStyle name="Normal 54" xfId="54" xr:uid="{00000000-0005-0000-0000-000064000000}"/>
    <cellStyle name="Normal 55" xfId="55" xr:uid="{00000000-0005-0000-0000-000065000000}"/>
    <cellStyle name="Normal 56" xfId="56" xr:uid="{00000000-0005-0000-0000-000066000000}"/>
    <cellStyle name="Normal 57" xfId="57" xr:uid="{00000000-0005-0000-0000-000067000000}"/>
    <cellStyle name="Normal 58" xfId="58" xr:uid="{00000000-0005-0000-0000-000068000000}"/>
    <cellStyle name="Normal 59" xfId="59" xr:uid="{00000000-0005-0000-0000-000069000000}"/>
    <cellStyle name="Normal 6" xfId="6" xr:uid="{00000000-0005-0000-0000-000034000000}"/>
    <cellStyle name="Normal 60" xfId="60" xr:uid="{00000000-0005-0000-0000-00006A000000}"/>
    <cellStyle name="Normal 61" xfId="61" xr:uid="{00000000-0005-0000-0000-00006B000000}"/>
    <cellStyle name="Normal 62" xfId="62" xr:uid="{00000000-0005-0000-0000-00006D000000}"/>
    <cellStyle name="Normal 63" xfId="64" xr:uid="{00000000-0005-0000-0000-00006E000000}"/>
    <cellStyle name="Normal 64" xfId="65" xr:uid="{00000000-0005-0000-0000-00006F000000}"/>
    <cellStyle name="Normal 65" xfId="66" xr:uid="{00000000-0005-0000-0000-000070000000}"/>
    <cellStyle name="Normal 66" xfId="67" xr:uid="{00000000-0005-0000-0000-000071000000}"/>
    <cellStyle name="Normal 67" xfId="68" xr:uid="{00000000-0005-0000-0000-000072000000}"/>
    <cellStyle name="Normal 68" xfId="69" xr:uid="{00000000-0005-0000-0000-000073000000}"/>
    <cellStyle name="Normal 69" xfId="70" xr:uid="{00000000-0005-0000-0000-000074000000}"/>
    <cellStyle name="Normal 7" xfId="7" xr:uid="{00000000-0005-0000-0000-000035000000}"/>
    <cellStyle name="Normal 8" xfId="8" xr:uid="{00000000-0005-0000-0000-000036000000}"/>
    <cellStyle name="Normal 9" xfId="9" xr:uid="{00000000-0005-0000-0000-000037000000}"/>
    <cellStyle name="Normal_Sheet1 3 2 2" xfId="74" xr:uid="{A1F87136-85D1-4911-9C4F-086A0CDB8E9D}"/>
    <cellStyle name="Percent" xfId="7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2" name="AutoShape 292" descr="mail?cmd=cookie">
          <a:extLst>
            <a:ext uri="{FF2B5EF4-FFF2-40B4-BE49-F238E27FC236}">
              <a16:creationId xmlns:a16="http://schemas.microsoft.com/office/drawing/2014/main" id="{51158BF7-8DF5-4AF1-A03D-1C53F4DB9AB6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3" name="AutoShape 292" descr="mail?cmd=cookie">
          <a:extLst>
            <a:ext uri="{FF2B5EF4-FFF2-40B4-BE49-F238E27FC236}">
              <a16:creationId xmlns:a16="http://schemas.microsoft.com/office/drawing/2014/main" id="{2356C69D-099E-48D0-8FFC-35DF368C664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4" name="AutoShape 292" descr="mail?cmd=cookie">
          <a:extLst>
            <a:ext uri="{FF2B5EF4-FFF2-40B4-BE49-F238E27FC236}">
              <a16:creationId xmlns:a16="http://schemas.microsoft.com/office/drawing/2014/main" id="{D94DC1DB-F613-4659-85B7-56D4D164865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5" name="AutoShape 292" descr="mail?cmd=cookie">
          <a:extLst>
            <a:ext uri="{FF2B5EF4-FFF2-40B4-BE49-F238E27FC236}">
              <a16:creationId xmlns:a16="http://schemas.microsoft.com/office/drawing/2014/main" id="{7E02EDD5-741E-4187-A0CB-09D97ABE55C3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6" name="AutoShape 292" descr="mail?cmd=cookie">
          <a:extLst>
            <a:ext uri="{FF2B5EF4-FFF2-40B4-BE49-F238E27FC236}">
              <a16:creationId xmlns:a16="http://schemas.microsoft.com/office/drawing/2014/main" id="{EC971FE9-B633-4D36-9504-1C07BF6E6DA8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7" name="AutoShape 292" descr="mail?cmd=cookie">
          <a:extLst>
            <a:ext uri="{FF2B5EF4-FFF2-40B4-BE49-F238E27FC236}">
              <a16:creationId xmlns:a16="http://schemas.microsoft.com/office/drawing/2014/main" id="{EC5D2707-96D6-4072-AEF0-E7D55F880DE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8" name="AutoShape 292" descr="mail?cmd=cookie">
          <a:extLst>
            <a:ext uri="{FF2B5EF4-FFF2-40B4-BE49-F238E27FC236}">
              <a16:creationId xmlns:a16="http://schemas.microsoft.com/office/drawing/2014/main" id="{C03442E6-995B-4804-AC58-E607F0DA0C99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9" name="AutoShape 292" descr="mail?cmd=cookie">
          <a:extLst>
            <a:ext uri="{FF2B5EF4-FFF2-40B4-BE49-F238E27FC236}">
              <a16:creationId xmlns:a16="http://schemas.microsoft.com/office/drawing/2014/main" id="{93ED3466-8947-44C3-9691-570F775BA51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10" name="AutoShape 292" descr="mail?cmd=cookie">
          <a:extLst>
            <a:ext uri="{FF2B5EF4-FFF2-40B4-BE49-F238E27FC236}">
              <a16:creationId xmlns:a16="http://schemas.microsoft.com/office/drawing/2014/main" id="{557A619A-D405-4033-A6A6-EF21CE12AF0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11" name="AutoShape 292" descr="mail?cmd=cookie">
          <a:extLst>
            <a:ext uri="{FF2B5EF4-FFF2-40B4-BE49-F238E27FC236}">
              <a16:creationId xmlns:a16="http://schemas.microsoft.com/office/drawing/2014/main" id="{63EAF94C-0ABD-4469-91DC-10A850C240FE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12" name="AutoShape 292" descr="mail?cmd=cookie">
          <a:extLst>
            <a:ext uri="{FF2B5EF4-FFF2-40B4-BE49-F238E27FC236}">
              <a16:creationId xmlns:a16="http://schemas.microsoft.com/office/drawing/2014/main" id="{AEBB8175-BBDC-4E5C-8576-04DF49C5061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13" name="AutoShape 292" descr="mail?cmd=cookie">
          <a:extLst>
            <a:ext uri="{FF2B5EF4-FFF2-40B4-BE49-F238E27FC236}">
              <a16:creationId xmlns:a16="http://schemas.microsoft.com/office/drawing/2014/main" id="{DF3A2015-9FC0-43BA-907E-3E5FAEB704D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14" name="AutoShape 292" descr="mail?cmd=cookie">
          <a:extLst>
            <a:ext uri="{FF2B5EF4-FFF2-40B4-BE49-F238E27FC236}">
              <a16:creationId xmlns:a16="http://schemas.microsoft.com/office/drawing/2014/main" id="{2181B95A-CEEC-4C41-B3CB-C9D39A6A27C4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15" name="AutoShape 292" descr="mail?cmd=cookie">
          <a:extLst>
            <a:ext uri="{FF2B5EF4-FFF2-40B4-BE49-F238E27FC236}">
              <a16:creationId xmlns:a16="http://schemas.microsoft.com/office/drawing/2014/main" id="{714BB8A0-71CD-4DB2-9EB4-2E282FF2EC18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16" name="AutoShape 292" descr="mail?cmd=cookie">
          <a:extLst>
            <a:ext uri="{FF2B5EF4-FFF2-40B4-BE49-F238E27FC236}">
              <a16:creationId xmlns:a16="http://schemas.microsoft.com/office/drawing/2014/main" id="{E1B8B8F7-53D8-4577-B925-EEBDADFCF5B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17" name="AutoShape 292" descr="mail?cmd=cookie">
          <a:extLst>
            <a:ext uri="{FF2B5EF4-FFF2-40B4-BE49-F238E27FC236}">
              <a16:creationId xmlns:a16="http://schemas.microsoft.com/office/drawing/2014/main" id="{4CB17635-199F-42B0-932A-DDCF2D81EE82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18" name="AutoShape 292" descr="mail?cmd=cookie">
          <a:extLst>
            <a:ext uri="{FF2B5EF4-FFF2-40B4-BE49-F238E27FC236}">
              <a16:creationId xmlns:a16="http://schemas.microsoft.com/office/drawing/2014/main" id="{B4D3D0AB-7691-4A6B-B579-AA7AAEB66A7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19" name="AutoShape 292" descr="mail?cmd=cookie">
          <a:extLst>
            <a:ext uri="{FF2B5EF4-FFF2-40B4-BE49-F238E27FC236}">
              <a16:creationId xmlns:a16="http://schemas.microsoft.com/office/drawing/2014/main" id="{F5D58122-29BE-447A-BBED-C7149CE0489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20" name="AutoShape 292" descr="mail?cmd=cookie">
          <a:extLst>
            <a:ext uri="{FF2B5EF4-FFF2-40B4-BE49-F238E27FC236}">
              <a16:creationId xmlns:a16="http://schemas.microsoft.com/office/drawing/2014/main" id="{29B17914-5812-4AFE-8689-270CFA0929A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21" name="AutoShape 292" descr="mail?cmd=cookie">
          <a:extLst>
            <a:ext uri="{FF2B5EF4-FFF2-40B4-BE49-F238E27FC236}">
              <a16:creationId xmlns:a16="http://schemas.microsoft.com/office/drawing/2014/main" id="{12094FAE-A52D-41AE-B3EB-DFC0AAEE68C4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22" name="AutoShape 292" descr="mail?cmd=cookie">
          <a:extLst>
            <a:ext uri="{FF2B5EF4-FFF2-40B4-BE49-F238E27FC236}">
              <a16:creationId xmlns:a16="http://schemas.microsoft.com/office/drawing/2014/main" id="{525ABEB6-B32F-45FB-91B4-E1FD7E9E1B0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23" name="AutoShape 292" descr="mail?cmd=cookie">
          <a:extLst>
            <a:ext uri="{FF2B5EF4-FFF2-40B4-BE49-F238E27FC236}">
              <a16:creationId xmlns:a16="http://schemas.microsoft.com/office/drawing/2014/main" id="{280672EC-75DE-4864-897A-C0EFA99E6766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24" name="AutoShape 292" descr="mail?cmd=cookie">
          <a:extLst>
            <a:ext uri="{FF2B5EF4-FFF2-40B4-BE49-F238E27FC236}">
              <a16:creationId xmlns:a16="http://schemas.microsoft.com/office/drawing/2014/main" id="{DC07486C-201C-466A-A42C-4F6F55C0AD6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25" name="AutoShape 292" descr="mail?cmd=cookie">
          <a:extLst>
            <a:ext uri="{FF2B5EF4-FFF2-40B4-BE49-F238E27FC236}">
              <a16:creationId xmlns:a16="http://schemas.microsoft.com/office/drawing/2014/main" id="{8A187068-FF94-4277-8A75-4097C0E86DFD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26" name="AutoShape 292" descr="mail?cmd=cookie">
          <a:extLst>
            <a:ext uri="{FF2B5EF4-FFF2-40B4-BE49-F238E27FC236}">
              <a16:creationId xmlns:a16="http://schemas.microsoft.com/office/drawing/2014/main" id="{76D222EB-62BC-432F-A7AA-D1251648429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733425"/>
    <xdr:sp macro="" textlink="">
      <xdr:nvSpPr>
        <xdr:cNvPr id="27" name="AutoShape 292" descr="mail?cmd=cookie">
          <a:extLst>
            <a:ext uri="{FF2B5EF4-FFF2-40B4-BE49-F238E27FC236}">
              <a16:creationId xmlns:a16="http://schemas.microsoft.com/office/drawing/2014/main" id="{3E068D3D-C20A-4847-9ED6-1E419376FD2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28" name="AutoShape 292" descr="mail?cmd=cookie">
          <a:extLst>
            <a:ext uri="{FF2B5EF4-FFF2-40B4-BE49-F238E27FC236}">
              <a16:creationId xmlns:a16="http://schemas.microsoft.com/office/drawing/2014/main" id="{A9B3822B-60D7-4699-9ED1-23A19DA6514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72</xdr:row>
      <xdr:rowOff>0</xdr:rowOff>
    </xdr:from>
    <xdr:ext cx="9525" cy="971550"/>
    <xdr:sp macro="" textlink="">
      <xdr:nvSpPr>
        <xdr:cNvPr id="29" name="AutoShape 292" descr="mail?cmd=cookie">
          <a:extLst>
            <a:ext uri="{FF2B5EF4-FFF2-40B4-BE49-F238E27FC236}">
              <a16:creationId xmlns:a16="http://schemas.microsoft.com/office/drawing/2014/main" id="{2D877480-4501-44AF-8E7E-C5823DD6DB7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30" name="AutoShape 292" descr="mail?cmd=cookie">
          <a:extLst>
            <a:ext uri="{FF2B5EF4-FFF2-40B4-BE49-F238E27FC236}">
              <a16:creationId xmlns:a16="http://schemas.microsoft.com/office/drawing/2014/main" id="{57BF6139-3D4C-42E4-AE51-71C820B85BF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31" name="AutoShape 292" descr="mail?cmd=cookie">
          <a:extLst>
            <a:ext uri="{FF2B5EF4-FFF2-40B4-BE49-F238E27FC236}">
              <a16:creationId xmlns:a16="http://schemas.microsoft.com/office/drawing/2014/main" id="{160A3C67-C06B-46CB-969B-57779FA3F2E3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32" name="AutoShape 292" descr="mail?cmd=cookie">
          <a:extLst>
            <a:ext uri="{FF2B5EF4-FFF2-40B4-BE49-F238E27FC236}">
              <a16:creationId xmlns:a16="http://schemas.microsoft.com/office/drawing/2014/main" id="{960877DA-DDFB-4976-B9E0-BBEFFC967289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33" name="AutoShape 292" descr="mail?cmd=cookie">
          <a:extLst>
            <a:ext uri="{FF2B5EF4-FFF2-40B4-BE49-F238E27FC236}">
              <a16:creationId xmlns:a16="http://schemas.microsoft.com/office/drawing/2014/main" id="{009E56FE-63AD-4EAE-8E33-359BFA559AD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34" name="AutoShape 292" descr="mail?cmd=cookie">
          <a:extLst>
            <a:ext uri="{FF2B5EF4-FFF2-40B4-BE49-F238E27FC236}">
              <a16:creationId xmlns:a16="http://schemas.microsoft.com/office/drawing/2014/main" id="{F3877482-3EED-4113-8DFF-144F00B60C57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35" name="AutoShape 292" descr="mail?cmd=cookie">
          <a:extLst>
            <a:ext uri="{FF2B5EF4-FFF2-40B4-BE49-F238E27FC236}">
              <a16:creationId xmlns:a16="http://schemas.microsoft.com/office/drawing/2014/main" id="{40427F53-648D-40BF-9AE7-2EF891C93E82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36" name="AutoShape 292" descr="mail?cmd=cookie">
          <a:extLst>
            <a:ext uri="{FF2B5EF4-FFF2-40B4-BE49-F238E27FC236}">
              <a16:creationId xmlns:a16="http://schemas.microsoft.com/office/drawing/2014/main" id="{E66C43F9-6391-4B60-9EF1-257660424B9C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37" name="AutoShape 292" descr="mail?cmd=cookie">
          <a:extLst>
            <a:ext uri="{FF2B5EF4-FFF2-40B4-BE49-F238E27FC236}">
              <a16:creationId xmlns:a16="http://schemas.microsoft.com/office/drawing/2014/main" id="{942BEB20-746A-45A7-A41E-6265C556840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38" name="AutoShape 292" descr="mail?cmd=cookie">
          <a:extLst>
            <a:ext uri="{FF2B5EF4-FFF2-40B4-BE49-F238E27FC236}">
              <a16:creationId xmlns:a16="http://schemas.microsoft.com/office/drawing/2014/main" id="{16257D0A-10EF-4D33-9D41-8FF46613790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39" name="AutoShape 292" descr="mail?cmd=cookie">
          <a:extLst>
            <a:ext uri="{FF2B5EF4-FFF2-40B4-BE49-F238E27FC236}">
              <a16:creationId xmlns:a16="http://schemas.microsoft.com/office/drawing/2014/main" id="{D364FEF9-9D38-4352-83FB-ADA44DA9CBD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40" name="AutoShape 292" descr="mail?cmd=cookie">
          <a:extLst>
            <a:ext uri="{FF2B5EF4-FFF2-40B4-BE49-F238E27FC236}">
              <a16:creationId xmlns:a16="http://schemas.microsoft.com/office/drawing/2014/main" id="{A8D8912F-5A26-4B6F-BF33-CE559CA4B79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41" name="AutoShape 292" descr="mail?cmd=cookie">
          <a:extLst>
            <a:ext uri="{FF2B5EF4-FFF2-40B4-BE49-F238E27FC236}">
              <a16:creationId xmlns:a16="http://schemas.microsoft.com/office/drawing/2014/main" id="{D8B36936-8492-49CD-8E47-7BBB5AC25704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42" name="AutoShape 292" descr="mail?cmd=cookie">
          <a:extLst>
            <a:ext uri="{FF2B5EF4-FFF2-40B4-BE49-F238E27FC236}">
              <a16:creationId xmlns:a16="http://schemas.microsoft.com/office/drawing/2014/main" id="{B399F966-59F8-481D-9C52-D1F1E31FB23B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43" name="AutoShape 292" descr="mail?cmd=cookie">
          <a:extLst>
            <a:ext uri="{FF2B5EF4-FFF2-40B4-BE49-F238E27FC236}">
              <a16:creationId xmlns:a16="http://schemas.microsoft.com/office/drawing/2014/main" id="{4B998A2F-C987-4D70-A546-B2CBD740ED33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44" name="AutoShape 292" descr="mail?cmd=cookie">
          <a:extLst>
            <a:ext uri="{FF2B5EF4-FFF2-40B4-BE49-F238E27FC236}">
              <a16:creationId xmlns:a16="http://schemas.microsoft.com/office/drawing/2014/main" id="{CE9E0484-4816-4F34-AB7B-22A77F42323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45" name="AutoShape 292" descr="mail?cmd=cookie">
          <a:extLst>
            <a:ext uri="{FF2B5EF4-FFF2-40B4-BE49-F238E27FC236}">
              <a16:creationId xmlns:a16="http://schemas.microsoft.com/office/drawing/2014/main" id="{21832B0F-52F4-40F8-8B27-9CF6B5BF222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46" name="AutoShape 292" descr="mail?cmd=cookie">
          <a:extLst>
            <a:ext uri="{FF2B5EF4-FFF2-40B4-BE49-F238E27FC236}">
              <a16:creationId xmlns:a16="http://schemas.microsoft.com/office/drawing/2014/main" id="{7DCA62BD-AFB9-487E-A5DB-36B8FEBE328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47" name="AutoShape 292" descr="mail?cmd=cookie">
          <a:extLst>
            <a:ext uri="{FF2B5EF4-FFF2-40B4-BE49-F238E27FC236}">
              <a16:creationId xmlns:a16="http://schemas.microsoft.com/office/drawing/2014/main" id="{F4EC5FB9-5815-42C4-80E2-436A2BC92DA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48" name="AutoShape 292" descr="mail?cmd=cookie">
          <a:extLst>
            <a:ext uri="{FF2B5EF4-FFF2-40B4-BE49-F238E27FC236}">
              <a16:creationId xmlns:a16="http://schemas.microsoft.com/office/drawing/2014/main" id="{3BFA3D10-2B98-4E5B-8629-AA04E7EE8598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49" name="AutoShape 292" descr="mail?cmd=cookie">
          <a:extLst>
            <a:ext uri="{FF2B5EF4-FFF2-40B4-BE49-F238E27FC236}">
              <a16:creationId xmlns:a16="http://schemas.microsoft.com/office/drawing/2014/main" id="{8ABFE931-E806-401D-99D0-BD4DB68AEE56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50" name="AutoShape 292" descr="mail?cmd=cookie">
          <a:extLst>
            <a:ext uri="{FF2B5EF4-FFF2-40B4-BE49-F238E27FC236}">
              <a16:creationId xmlns:a16="http://schemas.microsoft.com/office/drawing/2014/main" id="{80D6A2FF-A71C-4AB4-AE40-687DCC1F8975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51" name="AutoShape 292" descr="mail?cmd=cookie">
          <a:extLst>
            <a:ext uri="{FF2B5EF4-FFF2-40B4-BE49-F238E27FC236}">
              <a16:creationId xmlns:a16="http://schemas.microsoft.com/office/drawing/2014/main" id="{B26EFEC8-FE4B-4653-BC3A-0C70C4B9513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52" name="AutoShape 292" descr="mail?cmd=cookie">
          <a:extLst>
            <a:ext uri="{FF2B5EF4-FFF2-40B4-BE49-F238E27FC236}">
              <a16:creationId xmlns:a16="http://schemas.microsoft.com/office/drawing/2014/main" id="{956FA632-BB4E-4EBD-B1E4-BC567724705F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53" name="AutoShape 292" descr="mail?cmd=cookie">
          <a:extLst>
            <a:ext uri="{FF2B5EF4-FFF2-40B4-BE49-F238E27FC236}">
              <a16:creationId xmlns:a16="http://schemas.microsoft.com/office/drawing/2014/main" id="{74CB4582-17D3-4219-A88D-F3BE8A1AF145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54" name="AutoShape 292" descr="mail?cmd=cookie">
          <a:extLst>
            <a:ext uri="{FF2B5EF4-FFF2-40B4-BE49-F238E27FC236}">
              <a16:creationId xmlns:a16="http://schemas.microsoft.com/office/drawing/2014/main" id="{E2800820-D634-462C-8ED5-17ED46F7BBBB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733425"/>
    <xdr:sp macro="" textlink="">
      <xdr:nvSpPr>
        <xdr:cNvPr id="55" name="AutoShape 292" descr="mail?cmd=cookie">
          <a:extLst>
            <a:ext uri="{FF2B5EF4-FFF2-40B4-BE49-F238E27FC236}">
              <a16:creationId xmlns:a16="http://schemas.microsoft.com/office/drawing/2014/main" id="{2901E7B6-7AB6-4407-8DE3-67F2E1B9363C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56" name="AutoShape 292" descr="mail?cmd=cookie">
          <a:extLst>
            <a:ext uri="{FF2B5EF4-FFF2-40B4-BE49-F238E27FC236}">
              <a16:creationId xmlns:a16="http://schemas.microsoft.com/office/drawing/2014/main" id="{16CF8054-9CDD-4278-A9B3-81B353DAAF5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971550"/>
    <xdr:sp macro="" textlink="">
      <xdr:nvSpPr>
        <xdr:cNvPr id="57" name="AutoShape 292" descr="mail?cmd=cookie">
          <a:extLst>
            <a:ext uri="{FF2B5EF4-FFF2-40B4-BE49-F238E27FC236}">
              <a16:creationId xmlns:a16="http://schemas.microsoft.com/office/drawing/2014/main" id="{ED07A5B3-1328-4B2F-AA78-801BF0683289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0</xdr:rowOff>
    </xdr:from>
    <xdr:ext cx="9525" cy="295275"/>
    <xdr:sp macro="" textlink="">
      <xdr:nvSpPr>
        <xdr:cNvPr id="58" name="AutoShape 292" descr="mail?cmd=cookie">
          <a:extLst>
            <a:ext uri="{FF2B5EF4-FFF2-40B4-BE49-F238E27FC236}">
              <a16:creationId xmlns:a16="http://schemas.microsoft.com/office/drawing/2014/main" id="{C84DC311-55BB-4ACC-B4F2-9A5A1464598A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0</xdr:rowOff>
    </xdr:from>
    <xdr:ext cx="9525" cy="295275"/>
    <xdr:sp macro="" textlink="">
      <xdr:nvSpPr>
        <xdr:cNvPr id="59" name="AutoShape 292" descr="mail?cmd=cookie">
          <a:extLst>
            <a:ext uri="{FF2B5EF4-FFF2-40B4-BE49-F238E27FC236}">
              <a16:creationId xmlns:a16="http://schemas.microsoft.com/office/drawing/2014/main" id="{45715AE2-B8E5-40E8-B400-2F5C5A0E32BA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0</xdr:rowOff>
    </xdr:from>
    <xdr:ext cx="9525" cy="104775"/>
    <xdr:sp macro="" textlink="">
      <xdr:nvSpPr>
        <xdr:cNvPr id="60" name="AutoShape 292" descr="mail?cmd=cookie">
          <a:extLst>
            <a:ext uri="{FF2B5EF4-FFF2-40B4-BE49-F238E27FC236}">
              <a16:creationId xmlns:a16="http://schemas.microsoft.com/office/drawing/2014/main" id="{A2E58505-1DCA-4A86-AD42-F6F054A0C72B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0</xdr:rowOff>
    </xdr:from>
    <xdr:ext cx="9525" cy="104775"/>
    <xdr:sp macro="" textlink="">
      <xdr:nvSpPr>
        <xdr:cNvPr id="61" name="AutoShape 292" descr="mail?cmd=cookie">
          <a:extLst>
            <a:ext uri="{FF2B5EF4-FFF2-40B4-BE49-F238E27FC236}">
              <a16:creationId xmlns:a16="http://schemas.microsoft.com/office/drawing/2014/main" id="{B5AD208B-C39C-4811-835E-F94A93E3A718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0</xdr:rowOff>
    </xdr:from>
    <xdr:ext cx="9525" cy="104775"/>
    <xdr:sp macro="" textlink="">
      <xdr:nvSpPr>
        <xdr:cNvPr id="62" name="AutoShape 292" descr="mail?cmd=cookie">
          <a:extLst>
            <a:ext uri="{FF2B5EF4-FFF2-40B4-BE49-F238E27FC236}">
              <a16:creationId xmlns:a16="http://schemas.microsoft.com/office/drawing/2014/main" id="{CC0D554F-AED3-4F67-BC4A-4A21FFCB9FBB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0</xdr:rowOff>
    </xdr:from>
    <xdr:ext cx="9525" cy="295275"/>
    <xdr:sp macro="" textlink="">
      <xdr:nvSpPr>
        <xdr:cNvPr id="63" name="AutoShape 292" descr="mail?cmd=cookie">
          <a:extLst>
            <a:ext uri="{FF2B5EF4-FFF2-40B4-BE49-F238E27FC236}">
              <a16:creationId xmlns:a16="http://schemas.microsoft.com/office/drawing/2014/main" id="{B8FD5E81-298C-4343-B4CA-991AAFBC7386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0</xdr:rowOff>
    </xdr:from>
    <xdr:ext cx="9525" cy="295275"/>
    <xdr:sp macro="" textlink="">
      <xdr:nvSpPr>
        <xdr:cNvPr id="64" name="AutoShape 292" descr="mail?cmd=cookie">
          <a:extLst>
            <a:ext uri="{FF2B5EF4-FFF2-40B4-BE49-F238E27FC236}">
              <a16:creationId xmlns:a16="http://schemas.microsoft.com/office/drawing/2014/main" id="{FE92A88F-6343-4173-AEC2-AC80A149EF1D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2" name="AutoShape 292" descr="mail?cmd=cookie">
          <a:extLst>
            <a:ext uri="{FF2B5EF4-FFF2-40B4-BE49-F238E27FC236}">
              <a16:creationId xmlns:a16="http://schemas.microsoft.com/office/drawing/2014/main" id="{9F594446-92A1-48F9-84D0-4688989C1A96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3" name="AutoShape 292" descr="mail?cmd=cookie">
          <a:extLst>
            <a:ext uri="{FF2B5EF4-FFF2-40B4-BE49-F238E27FC236}">
              <a16:creationId xmlns:a16="http://schemas.microsoft.com/office/drawing/2014/main" id="{FACF9583-0427-4086-92F4-D820A9B14E37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4" name="AutoShape 292" descr="mail?cmd=cookie">
          <a:extLst>
            <a:ext uri="{FF2B5EF4-FFF2-40B4-BE49-F238E27FC236}">
              <a16:creationId xmlns:a16="http://schemas.microsoft.com/office/drawing/2014/main" id="{48F3274D-88DA-40E1-A093-786DC0356B12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5" name="AutoShape 292" descr="mail?cmd=cookie">
          <a:extLst>
            <a:ext uri="{FF2B5EF4-FFF2-40B4-BE49-F238E27FC236}">
              <a16:creationId xmlns:a16="http://schemas.microsoft.com/office/drawing/2014/main" id="{E760F8AF-FA23-4E41-9DA5-2522AFC79739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6" name="AutoShape 292" descr="mail?cmd=cookie">
          <a:extLst>
            <a:ext uri="{FF2B5EF4-FFF2-40B4-BE49-F238E27FC236}">
              <a16:creationId xmlns:a16="http://schemas.microsoft.com/office/drawing/2014/main" id="{F2E72128-4737-4F66-A3B2-0A8B9CAF6B6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7" name="AutoShape 292" descr="mail?cmd=cookie">
          <a:extLst>
            <a:ext uri="{FF2B5EF4-FFF2-40B4-BE49-F238E27FC236}">
              <a16:creationId xmlns:a16="http://schemas.microsoft.com/office/drawing/2014/main" id="{93BF76D4-9937-477C-B92F-04534B9E11D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8" name="AutoShape 292" descr="mail?cmd=cookie">
          <a:extLst>
            <a:ext uri="{FF2B5EF4-FFF2-40B4-BE49-F238E27FC236}">
              <a16:creationId xmlns:a16="http://schemas.microsoft.com/office/drawing/2014/main" id="{5D38E335-2DB0-4EE2-B441-D63330108DBF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9" name="AutoShape 292" descr="mail?cmd=cookie">
          <a:extLst>
            <a:ext uri="{FF2B5EF4-FFF2-40B4-BE49-F238E27FC236}">
              <a16:creationId xmlns:a16="http://schemas.microsoft.com/office/drawing/2014/main" id="{708188D9-40C3-4075-9DB9-211C33E61C09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10" name="AutoShape 292" descr="mail?cmd=cookie">
          <a:extLst>
            <a:ext uri="{FF2B5EF4-FFF2-40B4-BE49-F238E27FC236}">
              <a16:creationId xmlns:a16="http://schemas.microsoft.com/office/drawing/2014/main" id="{A343363D-C7F5-420C-ADF1-2C6606497283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11" name="AutoShape 292" descr="mail?cmd=cookie">
          <a:extLst>
            <a:ext uri="{FF2B5EF4-FFF2-40B4-BE49-F238E27FC236}">
              <a16:creationId xmlns:a16="http://schemas.microsoft.com/office/drawing/2014/main" id="{990E7B03-5B66-42F5-99B2-45E8A52EDB21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12" name="AutoShape 292" descr="mail?cmd=cookie">
          <a:extLst>
            <a:ext uri="{FF2B5EF4-FFF2-40B4-BE49-F238E27FC236}">
              <a16:creationId xmlns:a16="http://schemas.microsoft.com/office/drawing/2014/main" id="{DE09F6BC-B646-47A4-A474-F1F2154DB6E7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13" name="AutoShape 292" descr="mail?cmd=cookie">
          <a:extLst>
            <a:ext uri="{FF2B5EF4-FFF2-40B4-BE49-F238E27FC236}">
              <a16:creationId xmlns:a16="http://schemas.microsoft.com/office/drawing/2014/main" id="{DC0351F7-070C-4B2D-B2C4-002D43971F6B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14" name="AutoShape 292" descr="mail?cmd=cookie">
          <a:extLst>
            <a:ext uri="{FF2B5EF4-FFF2-40B4-BE49-F238E27FC236}">
              <a16:creationId xmlns:a16="http://schemas.microsoft.com/office/drawing/2014/main" id="{8B780B31-C3B8-4C38-AA50-6C8A941A7B58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15" name="AutoShape 292" descr="mail?cmd=cookie">
          <a:extLst>
            <a:ext uri="{FF2B5EF4-FFF2-40B4-BE49-F238E27FC236}">
              <a16:creationId xmlns:a16="http://schemas.microsoft.com/office/drawing/2014/main" id="{A7E2ACAF-5AC4-4234-BF7A-AF7BE3E71547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16" name="AutoShape 292" descr="mail?cmd=cookie">
          <a:extLst>
            <a:ext uri="{FF2B5EF4-FFF2-40B4-BE49-F238E27FC236}">
              <a16:creationId xmlns:a16="http://schemas.microsoft.com/office/drawing/2014/main" id="{39EC2861-2001-4202-A6DD-E67E9F89D7F2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134</xdr:row>
      <xdr:rowOff>0</xdr:rowOff>
    </xdr:from>
    <xdr:ext cx="9525" cy="733425"/>
    <xdr:sp macro="" textlink="">
      <xdr:nvSpPr>
        <xdr:cNvPr id="17" name="AutoShape 292" descr="mail?cmd=cookie">
          <a:extLst>
            <a:ext uri="{FF2B5EF4-FFF2-40B4-BE49-F238E27FC236}">
              <a16:creationId xmlns:a16="http://schemas.microsoft.com/office/drawing/2014/main" id="{719A56F8-B609-4473-B18A-F85D9893C722}"/>
            </a:ext>
          </a:extLst>
        </xdr:cNvPr>
        <xdr:cNvSpPr>
          <a:spLocks noChangeAspect="1" noChangeArrowheads="1"/>
        </xdr:cNvSpPr>
      </xdr:nvSpPr>
      <xdr:spPr bwMode="auto">
        <a:xfrm>
          <a:off x="2171700" y="52673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191</xdr:row>
      <xdr:rowOff>0</xdr:rowOff>
    </xdr:from>
    <xdr:ext cx="9525" cy="295275"/>
    <xdr:sp macro="" textlink="">
      <xdr:nvSpPr>
        <xdr:cNvPr id="70" name="AutoShape 292" descr="mail?cmd=cookie">
          <a:extLst>
            <a:ext uri="{FF2B5EF4-FFF2-40B4-BE49-F238E27FC236}">
              <a16:creationId xmlns:a16="http://schemas.microsoft.com/office/drawing/2014/main" id="{D8648A82-ABE1-425A-90FB-4E4E8A113290}"/>
            </a:ext>
          </a:extLst>
        </xdr:cNvPr>
        <xdr:cNvSpPr>
          <a:spLocks noChangeAspect="1" noChangeArrowheads="1"/>
        </xdr:cNvSpPr>
      </xdr:nvSpPr>
      <xdr:spPr bwMode="auto">
        <a:xfrm>
          <a:off x="0" y="4354830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191</xdr:row>
      <xdr:rowOff>0</xdr:rowOff>
    </xdr:from>
    <xdr:ext cx="9525" cy="295275"/>
    <xdr:sp macro="" textlink="">
      <xdr:nvSpPr>
        <xdr:cNvPr id="71" name="AutoShape 292" descr="mail?cmd=cookie">
          <a:extLst>
            <a:ext uri="{FF2B5EF4-FFF2-40B4-BE49-F238E27FC236}">
              <a16:creationId xmlns:a16="http://schemas.microsoft.com/office/drawing/2014/main" id="{9027C5CE-4AE0-4F29-940D-A53897D52FB9}"/>
            </a:ext>
          </a:extLst>
        </xdr:cNvPr>
        <xdr:cNvSpPr>
          <a:spLocks noChangeAspect="1" noChangeArrowheads="1"/>
        </xdr:cNvSpPr>
      </xdr:nvSpPr>
      <xdr:spPr bwMode="auto">
        <a:xfrm>
          <a:off x="0" y="4354830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191</xdr:row>
      <xdr:rowOff>0</xdr:rowOff>
    </xdr:from>
    <xdr:ext cx="9525" cy="104775"/>
    <xdr:sp macro="" textlink="">
      <xdr:nvSpPr>
        <xdr:cNvPr id="72" name="AutoShape 292" descr="mail?cmd=cookie">
          <a:extLst>
            <a:ext uri="{FF2B5EF4-FFF2-40B4-BE49-F238E27FC236}">
              <a16:creationId xmlns:a16="http://schemas.microsoft.com/office/drawing/2014/main" id="{44F34D96-7118-4DBC-8232-FEE000302558}"/>
            </a:ext>
          </a:extLst>
        </xdr:cNvPr>
        <xdr:cNvSpPr>
          <a:spLocks noChangeAspect="1" noChangeArrowheads="1"/>
        </xdr:cNvSpPr>
      </xdr:nvSpPr>
      <xdr:spPr bwMode="auto">
        <a:xfrm>
          <a:off x="0" y="4354830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191</xdr:row>
      <xdr:rowOff>0</xdr:rowOff>
    </xdr:from>
    <xdr:ext cx="9525" cy="104775"/>
    <xdr:sp macro="" textlink="">
      <xdr:nvSpPr>
        <xdr:cNvPr id="73" name="AutoShape 292" descr="mail?cmd=cookie">
          <a:extLst>
            <a:ext uri="{FF2B5EF4-FFF2-40B4-BE49-F238E27FC236}">
              <a16:creationId xmlns:a16="http://schemas.microsoft.com/office/drawing/2014/main" id="{7EC20C88-9EF8-4270-8A6D-15B88967C21D}"/>
            </a:ext>
          </a:extLst>
        </xdr:cNvPr>
        <xdr:cNvSpPr>
          <a:spLocks noChangeAspect="1" noChangeArrowheads="1"/>
        </xdr:cNvSpPr>
      </xdr:nvSpPr>
      <xdr:spPr bwMode="auto">
        <a:xfrm>
          <a:off x="0" y="4354830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191</xdr:row>
      <xdr:rowOff>0</xdr:rowOff>
    </xdr:from>
    <xdr:ext cx="9525" cy="104775"/>
    <xdr:sp macro="" textlink="">
      <xdr:nvSpPr>
        <xdr:cNvPr id="74" name="AutoShape 292" descr="mail?cmd=cookie">
          <a:extLst>
            <a:ext uri="{FF2B5EF4-FFF2-40B4-BE49-F238E27FC236}">
              <a16:creationId xmlns:a16="http://schemas.microsoft.com/office/drawing/2014/main" id="{7A688E4F-CC1A-4732-8954-7970B74803CF}"/>
            </a:ext>
          </a:extLst>
        </xdr:cNvPr>
        <xdr:cNvSpPr>
          <a:spLocks noChangeAspect="1" noChangeArrowheads="1"/>
        </xdr:cNvSpPr>
      </xdr:nvSpPr>
      <xdr:spPr bwMode="auto">
        <a:xfrm>
          <a:off x="0" y="4354830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191</xdr:row>
      <xdr:rowOff>0</xdr:rowOff>
    </xdr:from>
    <xdr:ext cx="9525" cy="295275"/>
    <xdr:sp macro="" textlink="">
      <xdr:nvSpPr>
        <xdr:cNvPr id="75" name="AutoShape 292" descr="mail?cmd=cookie">
          <a:extLst>
            <a:ext uri="{FF2B5EF4-FFF2-40B4-BE49-F238E27FC236}">
              <a16:creationId xmlns:a16="http://schemas.microsoft.com/office/drawing/2014/main" id="{907EC25D-DF96-46B3-86B0-010D6BEA04C3}"/>
            </a:ext>
          </a:extLst>
        </xdr:cNvPr>
        <xdr:cNvSpPr>
          <a:spLocks noChangeAspect="1" noChangeArrowheads="1"/>
        </xdr:cNvSpPr>
      </xdr:nvSpPr>
      <xdr:spPr bwMode="auto">
        <a:xfrm>
          <a:off x="0" y="4354830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191</xdr:row>
      <xdr:rowOff>0</xdr:rowOff>
    </xdr:from>
    <xdr:ext cx="9525" cy="295275"/>
    <xdr:sp macro="" textlink="">
      <xdr:nvSpPr>
        <xdr:cNvPr id="76" name="AutoShape 292" descr="mail?cmd=cookie">
          <a:extLst>
            <a:ext uri="{FF2B5EF4-FFF2-40B4-BE49-F238E27FC236}">
              <a16:creationId xmlns:a16="http://schemas.microsoft.com/office/drawing/2014/main" id="{F9A7F5B5-49EB-4A7F-992E-A67FD96A8410}"/>
            </a:ext>
          </a:extLst>
        </xdr:cNvPr>
        <xdr:cNvSpPr>
          <a:spLocks noChangeAspect="1" noChangeArrowheads="1"/>
        </xdr:cNvSpPr>
      </xdr:nvSpPr>
      <xdr:spPr bwMode="auto">
        <a:xfrm>
          <a:off x="0" y="4354830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190</xdr:row>
      <xdr:rowOff>0</xdr:rowOff>
    </xdr:from>
    <xdr:ext cx="9525" cy="733425"/>
    <xdr:sp macro="" textlink="">
      <xdr:nvSpPr>
        <xdr:cNvPr id="77" name="AutoShape 292" descr="mail?cmd=cookie">
          <a:extLst>
            <a:ext uri="{FF2B5EF4-FFF2-40B4-BE49-F238E27FC236}">
              <a16:creationId xmlns:a16="http://schemas.microsoft.com/office/drawing/2014/main" id="{3079304B-EDD9-4CED-A657-0B552FAC4096}"/>
            </a:ext>
          </a:extLst>
        </xdr:cNvPr>
        <xdr:cNvSpPr>
          <a:spLocks noChangeAspect="1" noChangeArrowheads="1"/>
        </xdr:cNvSpPr>
      </xdr:nvSpPr>
      <xdr:spPr bwMode="auto">
        <a:xfrm>
          <a:off x="0" y="433673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190</xdr:row>
      <xdr:rowOff>0</xdr:rowOff>
    </xdr:from>
    <xdr:ext cx="9525" cy="733425"/>
    <xdr:sp macro="" textlink="">
      <xdr:nvSpPr>
        <xdr:cNvPr id="78" name="AutoShape 292" descr="mail?cmd=cookie">
          <a:extLst>
            <a:ext uri="{FF2B5EF4-FFF2-40B4-BE49-F238E27FC236}">
              <a16:creationId xmlns:a16="http://schemas.microsoft.com/office/drawing/2014/main" id="{408B3773-561A-4B24-8E47-207F2E0B8D65}"/>
            </a:ext>
          </a:extLst>
        </xdr:cNvPr>
        <xdr:cNvSpPr>
          <a:spLocks noChangeAspect="1" noChangeArrowheads="1"/>
        </xdr:cNvSpPr>
      </xdr:nvSpPr>
      <xdr:spPr bwMode="auto">
        <a:xfrm>
          <a:off x="0" y="433673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190</xdr:row>
      <xdr:rowOff>0</xdr:rowOff>
    </xdr:from>
    <xdr:ext cx="9525" cy="733425"/>
    <xdr:sp macro="" textlink="">
      <xdr:nvSpPr>
        <xdr:cNvPr id="79" name="AutoShape 292" descr="mail?cmd=cookie">
          <a:extLst>
            <a:ext uri="{FF2B5EF4-FFF2-40B4-BE49-F238E27FC236}">
              <a16:creationId xmlns:a16="http://schemas.microsoft.com/office/drawing/2014/main" id="{38E50181-B0B1-43F6-AC01-1E521D00BB06}"/>
            </a:ext>
          </a:extLst>
        </xdr:cNvPr>
        <xdr:cNvSpPr>
          <a:spLocks noChangeAspect="1" noChangeArrowheads="1"/>
        </xdr:cNvSpPr>
      </xdr:nvSpPr>
      <xdr:spPr bwMode="auto">
        <a:xfrm>
          <a:off x="0" y="433673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190</xdr:row>
      <xdr:rowOff>0</xdr:rowOff>
    </xdr:from>
    <xdr:ext cx="9525" cy="733425"/>
    <xdr:sp macro="" textlink="">
      <xdr:nvSpPr>
        <xdr:cNvPr id="80" name="AutoShape 292" descr="mail?cmd=cookie">
          <a:extLst>
            <a:ext uri="{FF2B5EF4-FFF2-40B4-BE49-F238E27FC236}">
              <a16:creationId xmlns:a16="http://schemas.microsoft.com/office/drawing/2014/main" id="{6B5A4CDD-4943-4343-927A-05F7553B65D5}"/>
            </a:ext>
          </a:extLst>
        </xdr:cNvPr>
        <xdr:cNvSpPr>
          <a:spLocks noChangeAspect="1" noChangeArrowheads="1"/>
        </xdr:cNvSpPr>
      </xdr:nvSpPr>
      <xdr:spPr bwMode="auto">
        <a:xfrm>
          <a:off x="0" y="433673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11906</xdr:colOff>
      <xdr:row>85</xdr:row>
      <xdr:rowOff>59531</xdr:rowOff>
    </xdr:from>
    <xdr:ext cx="9525" cy="971550"/>
    <xdr:sp macro="" textlink="">
      <xdr:nvSpPr>
        <xdr:cNvPr id="81" name="AutoShape 292" descr="mail?cmd=cookie">
          <a:extLst>
            <a:ext uri="{FF2B5EF4-FFF2-40B4-BE49-F238E27FC236}">
              <a16:creationId xmlns:a16="http://schemas.microsoft.com/office/drawing/2014/main" id="{72944A5A-2255-4C3C-A0AB-2671C242A48F}"/>
            </a:ext>
          </a:extLst>
        </xdr:cNvPr>
        <xdr:cNvSpPr>
          <a:spLocks noChangeAspect="1" noChangeArrowheads="1"/>
        </xdr:cNvSpPr>
      </xdr:nvSpPr>
      <xdr:spPr bwMode="auto">
        <a:xfrm>
          <a:off x="11906" y="1935718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82" name="AutoShape 292" descr="mail?cmd=cookie">
          <a:extLst>
            <a:ext uri="{FF2B5EF4-FFF2-40B4-BE49-F238E27FC236}">
              <a16:creationId xmlns:a16="http://schemas.microsoft.com/office/drawing/2014/main" id="{B3275268-0428-4833-BD59-D72D63052264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83" name="AutoShape 292" descr="mail?cmd=cookie">
          <a:extLst>
            <a:ext uri="{FF2B5EF4-FFF2-40B4-BE49-F238E27FC236}">
              <a16:creationId xmlns:a16="http://schemas.microsoft.com/office/drawing/2014/main" id="{C8129C10-2151-4E82-B9EA-538384FCCA7F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84" name="AutoShape 292" descr="mail?cmd=cookie">
          <a:extLst>
            <a:ext uri="{FF2B5EF4-FFF2-40B4-BE49-F238E27FC236}">
              <a16:creationId xmlns:a16="http://schemas.microsoft.com/office/drawing/2014/main" id="{7B059CF9-40FA-4245-AA81-6F2F466EA472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85" name="AutoShape 292" descr="mail?cmd=cookie">
          <a:extLst>
            <a:ext uri="{FF2B5EF4-FFF2-40B4-BE49-F238E27FC236}">
              <a16:creationId xmlns:a16="http://schemas.microsoft.com/office/drawing/2014/main" id="{01B0E675-70C6-4240-AE8D-4519EEBAB97F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86" name="AutoShape 292" descr="mail?cmd=cookie">
          <a:extLst>
            <a:ext uri="{FF2B5EF4-FFF2-40B4-BE49-F238E27FC236}">
              <a16:creationId xmlns:a16="http://schemas.microsoft.com/office/drawing/2014/main" id="{4EE1A503-2DCF-4DB3-9025-F516DEABA4A4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87" name="AutoShape 292" descr="mail?cmd=cookie">
          <a:extLst>
            <a:ext uri="{FF2B5EF4-FFF2-40B4-BE49-F238E27FC236}">
              <a16:creationId xmlns:a16="http://schemas.microsoft.com/office/drawing/2014/main" id="{2985FE53-21EF-4B7B-B697-071C517A49BF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88" name="AutoShape 292" descr="mail?cmd=cookie">
          <a:extLst>
            <a:ext uri="{FF2B5EF4-FFF2-40B4-BE49-F238E27FC236}">
              <a16:creationId xmlns:a16="http://schemas.microsoft.com/office/drawing/2014/main" id="{F8E9955E-2947-4B55-A6CA-0F09B23404C0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89" name="AutoShape 292" descr="mail?cmd=cookie">
          <a:extLst>
            <a:ext uri="{FF2B5EF4-FFF2-40B4-BE49-F238E27FC236}">
              <a16:creationId xmlns:a16="http://schemas.microsoft.com/office/drawing/2014/main" id="{BE6879E7-4D6F-423E-9729-65990053DDF9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90" name="AutoShape 292" descr="mail?cmd=cookie">
          <a:extLst>
            <a:ext uri="{FF2B5EF4-FFF2-40B4-BE49-F238E27FC236}">
              <a16:creationId xmlns:a16="http://schemas.microsoft.com/office/drawing/2014/main" id="{BBA91100-3E88-43E0-A397-2DC0A3838625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91" name="AutoShape 292" descr="mail?cmd=cookie">
          <a:extLst>
            <a:ext uri="{FF2B5EF4-FFF2-40B4-BE49-F238E27FC236}">
              <a16:creationId xmlns:a16="http://schemas.microsoft.com/office/drawing/2014/main" id="{B68AC315-B88F-48C1-B56D-A8425BE12688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92" name="AutoShape 292" descr="mail?cmd=cookie">
          <a:extLst>
            <a:ext uri="{FF2B5EF4-FFF2-40B4-BE49-F238E27FC236}">
              <a16:creationId xmlns:a16="http://schemas.microsoft.com/office/drawing/2014/main" id="{F1BB812C-AB04-47E7-82BF-0B29CC590BD6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93" name="AutoShape 292" descr="mail?cmd=cookie">
          <a:extLst>
            <a:ext uri="{FF2B5EF4-FFF2-40B4-BE49-F238E27FC236}">
              <a16:creationId xmlns:a16="http://schemas.microsoft.com/office/drawing/2014/main" id="{2E26483D-AA7F-4D8B-A1F6-5B6068D66E10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94" name="AutoShape 292" descr="mail?cmd=cookie">
          <a:extLst>
            <a:ext uri="{FF2B5EF4-FFF2-40B4-BE49-F238E27FC236}">
              <a16:creationId xmlns:a16="http://schemas.microsoft.com/office/drawing/2014/main" id="{33A09D53-14D2-4CE3-9CDA-35F611996E2D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95" name="AutoShape 292" descr="mail?cmd=cookie">
          <a:extLst>
            <a:ext uri="{FF2B5EF4-FFF2-40B4-BE49-F238E27FC236}">
              <a16:creationId xmlns:a16="http://schemas.microsoft.com/office/drawing/2014/main" id="{65E366AB-8AA6-4492-8850-00805DBBED24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96" name="AutoShape 292" descr="mail?cmd=cookie">
          <a:extLst>
            <a:ext uri="{FF2B5EF4-FFF2-40B4-BE49-F238E27FC236}">
              <a16:creationId xmlns:a16="http://schemas.microsoft.com/office/drawing/2014/main" id="{256B3584-697E-4422-9E07-306B077111BC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97" name="AutoShape 292" descr="mail?cmd=cookie">
          <a:extLst>
            <a:ext uri="{FF2B5EF4-FFF2-40B4-BE49-F238E27FC236}">
              <a16:creationId xmlns:a16="http://schemas.microsoft.com/office/drawing/2014/main" id="{6488D87E-D025-4347-81CA-5C0A6ADDDD5E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98" name="AutoShape 292" descr="mail?cmd=cookie">
          <a:extLst>
            <a:ext uri="{FF2B5EF4-FFF2-40B4-BE49-F238E27FC236}">
              <a16:creationId xmlns:a16="http://schemas.microsoft.com/office/drawing/2014/main" id="{74D3C6B8-E0E4-40D0-9585-7E0C55000FD5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99" name="AutoShape 292" descr="mail?cmd=cookie">
          <a:extLst>
            <a:ext uri="{FF2B5EF4-FFF2-40B4-BE49-F238E27FC236}">
              <a16:creationId xmlns:a16="http://schemas.microsoft.com/office/drawing/2014/main" id="{88B02C26-961D-4BA7-8570-A7F9423D7CCA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00" name="AutoShape 292" descr="mail?cmd=cookie">
          <a:extLst>
            <a:ext uri="{FF2B5EF4-FFF2-40B4-BE49-F238E27FC236}">
              <a16:creationId xmlns:a16="http://schemas.microsoft.com/office/drawing/2014/main" id="{E16F35A7-B1C7-40F4-B37D-7FC8AB5E209A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01" name="AutoShape 292" descr="mail?cmd=cookie">
          <a:extLst>
            <a:ext uri="{FF2B5EF4-FFF2-40B4-BE49-F238E27FC236}">
              <a16:creationId xmlns:a16="http://schemas.microsoft.com/office/drawing/2014/main" id="{6C0B0DB6-3217-4925-B648-604299D9ADE5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02" name="AutoShape 292" descr="mail?cmd=cookie">
          <a:extLst>
            <a:ext uri="{FF2B5EF4-FFF2-40B4-BE49-F238E27FC236}">
              <a16:creationId xmlns:a16="http://schemas.microsoft.com/office/drawing/2014/main" id="{2BEB1179-1B1E-4AF0-8CE3-C8F445C77DA1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03" name="AutoShape 292" descr="mail?cmd=cookie">
          <a:extLst>
            <a:ext uri="{FF2B5EF4-FFF2-40B4-BE49-F238E27FC236}">
              <a16:creationId xmlns:a16="http://schemas.microsoft.com/office/drawing/2014/main" id="{461BC8AB-3E8A-4B32-8165-6C33DDAB409E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04" name="AutoShape 292" descr="mail?cmd=cookie">
          <a:extLst>
            <a:ext uri="{FF2B5EF4-FFF2-40B4-BE49-F238E27FC236}">
              <a16:creationId xmlns:a16="http://schemas.microsoft.com/office/drawing/2014/main" id="{8DFEA7BB-EC55-4F11-A25A-8EA2F77D7512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05" name="AutoShape 292" descr="mail?cmd=cookie">
          <a:extLst>
            <a:ext uri="{FF2B5EF4-FFF2-40B4-BE49-F238E27FC236}">
              <a16:creationId xmlns:a16="http://schemas.microsoft.com/office/drawing/2014/main" id="{AD0CD4C9-EE49-40F3-9EEE-CE2E3B801B0F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06" name="AutoShape 292" descr="mail?cmd=cookie">
          <a:extLst>
            <a:ext uri="{FF2B5EF4-FFF2-40B4-BE49-F238E27FC236}">
              <a16:creationId xmlns:a16="http://schemas.microsoft.com/office/drawing/2014/main" id="{A2E98095-CB6F-490A-B7D2-43FD5CD95773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07" name="AutoShape 292" descr="mail?cmd=cookie">
          <a:extLst>
            <a:ext uri="{FF2B5EF4-FFF2-40B4-BE49-F238E27FC236}">
              <a16:creationId xmlns:a16="http://schemas.microsoft.com/office/drawing/2014/main" id="{0ADE23A3-FD92-492B-B899-7C8A57CFD857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08" name="AutoShape 292" descr="mail?cmd=cookie">
          <a:extLst>
            <a:ext uri="{FF2B5EF4-FFF2-40B4-BE49-F238E27FC236}">
              <a16:creationId xmlns:a16="http://schemas.microsoft.com/office/drawing/2014/main" id="{72B090C4-E78F-412F-A640-C0442B6B47A6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09" name="AutoShape 292" descr="mail?cmd=cookie">
          <a:extLst>
            <a:ext uri="{FF2B5EF4-FFF2-40B4-BE49-F238E27FC236}">
              <a16:creationId xmlns:a16="http://schemas.microsoft.com/office/drawing/2014/main" id="{09E9E183-3CAA-4BF1-8C15-210BB0716EF9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110" name="AutoShape 292" descr="mail?cmd=cookie">
          <a:extLst>
            <a:ext uri="{FF2B5EF4-FFF2-40B4-BE49-F238E27FC236}">
              <a16:creationId xmlns:a16="http://schemas.microsoft.com/office/drawing/2014/main" id="{CEA784F7-A094-4129-894F-BFB4D389E4B0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111" name="AutoShape 292" descr="mail?cmd=cookie">
          <a:extLst>
            <a:ext uri="{FF2B5EF4-FFF2-40B4-BE49-F238E27FC236}">
              <a16:creationId xmlns:a16="http://schemas.microsoft.com/office/drawing/2014/main" id="{04B75464-937C-4F6C-9D26-A4001E91914C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112" name="AutoShape 292" descr="mail?cmd=cookie">
          <a:extLst>
            <a:ext uri="{FF2B5EF4-FFF2-40B4-BE49-F238E27FC236}">
              <a16:creationId xmlns:a16="http://schemas.microsoft.com/office/drawing/2014/main" id="{5BE24620-FB20-4143-8A54-D7C3935A4B53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113" name="AutoShape 292" descr="mail?cmd=cookie">
          <a:extLst>
            <a:ext uri="{FF2B5EF4-FFF2-40B4-BE49-F238E27FC236}">
              <a16:creationId xmlns:a16="http://schemas.microsoft.com/office/drawing/2014/main" id="{1C7EEF4C-CCA1-43B5-9CFA-FA97BE9C4501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114" name="AutoShape 292" descr="mail?cmd=cookie">
          <a:extLst>
            <a:ext uri="{FF2B5EF4-FFF2-40B4-BE49-F238E27FC236}">
              <a16:creationId xmlns:a16="http://schemas.microsoft.com/office/drawing/2014/main" id="{470CC89E-F167-41DB-B816-F436F534A6AF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115" name="AutoShape 292" descr="mail?cmd=cookie">
          <a:extLst>
            <a:ext uri="{FF2B5EF4-FFF2-40B4-BE49-F238E27FC236}">
              <a16:creationId xmlns:a16="http://schemas.microsoft.com/office/drawing/2014/main" id="{3B560313-9CFB-456C-85AD-0413684E9F24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116" name="AutoShape 292" descr="mail?cmd=cookie">
          <a:extLst>
            <a:ext uri="{FF2B5EF4-FFF2-40B4-BE49-F238E27FC236}">
              <a16:creationId xmlns:a16="http://schemas.microsoft.com/office/drawing/2014/main" id="{997AAD0F-217F-4AFE-9623-A9EFA1A6733E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117" name="AutoShape 292" descr="mail?cmd=cookie">
          <a:extLst>
            <a:ext uri="{FF2B5EF4-FFF2-40B4-BE49-F238E27FC236}">
              <a16:creationId xmlns:a16="http://schemas.microsoft.com/office/drawing/2014/main" id="{E5FB9ED3-7C20-471D-A445-03B99C0811E1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118" name="AutoShape 292" descr="mail?cmd=cookie">
          <a:extLst>
            <a:ext uri="{FF2B5EF4-FFF2-40B4-BE49-F238E27FC236}">
              <a16:creationId xmlns:a16="http://schemas.microsoft.com/office/drawing/2014/main" id="{880685B7-F2CA-484D-82E5-58BAB839D87F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119" name="AutoShape 292" descr="mail?cmd=cookie">
          <a:extLst>
            <a:ext uri="{FF2B5EF4-FFF2-40B4-BE49-F238E27FC236}">
              <a16:creationId xmlns:a16="http://schemas.microsoft.com/office/drawing/2014/main" id="{74DB6922-5FA2-411B-B610-9650E39A66B6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120" name="AutoShape 292" descr="mail?cmd=cookie">
          <a:extLst>
            <a:ext uri="{FF2B5EF4-FFF2-40B4-BE49-F238E27FC236}">
              <a16:creationId xmlns:a16="http://schemas.microsoft.com/office/drawing/2014/main" id="{4CE1709D-A2C4-4F59-B552-F7B21D73B778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81</xdr:row>
      <xdr:rowOff>0</xdr:rowOff>
    </xdr:from>
    <xdr:ext cx="9525" cy="733425"/>
    <xdr:sp macro="" textlink="">
      <xdr:nvSpPr>
        <xdr:cNvPr id="121" name="AutoShape 292" descr="mail?cmd=cookie">
          <a:extLst>
            <a:ext uri="{FF2B5EF4-FFF2-40B4-BE49-F238E27FC236}">
              <a16:creationId xmlns:a16="http://schemas.microsoft.com/office/drawing/2014/main" id="{D89FFB0C-54E9-4C07-A3C6-95EBFB7EB7EF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122" name="AutoShape 292" descr="mail?cmd=cookie">
          <a:extLst>
            <a:ext uri="{FF2B5EF4-FFF2-40B4-BE49-F238E27FC236}">
              <a16:creationId xmlns:a16="http://schemas.microsoft.com/office/drawing/2014/main" id="{2514C723-6581-4CDB-9FA1-FF324B188DA2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123" name="AutoShape 292" descr="mail?cmd=cookie">
          <a:extLst>
            <a:ext uri="{FF2B5EF4-FFF2-40B4-BE49-F238E27FC236}">
              <a16:creationId xmlns:a16="http://schemas.microsoft.com/office/drawing/2014/main" id="{81574750-41B1-4556-9C8D-7ABAB6DBA11A}"/>
            </a:ext>
          </a:extLst>
        </xdr:cNvPr>
        <xdr:cNvSpPr>
          <a:spLocks noChangeAspect="1" noChangeArrowheads="1"/>
        </xdr:cNvSpPr>
      </xdr:nvSpPr>
      <xdr:spPr bwMode="auto">
        <a:xfrm>
          <a:off x="0" y="1929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24" name="AutoShape 292" descr="mail?cmd=cookie">
          <a:extLst>
            <a:ext uri="{FF2B5EF4-FFF2-40B4-BE49-F238E27FC236}">
              <a16:creationId xmlns:a16="http://schemas.microsoft.com/office/drawing/2014/main" id="{48F0B4D2-F24D-4950-BB99-A3774F897175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25" name="AutoShape 292" descr="mail?cmd=cookie">
          <a:extLst>
            <a:ext uri="{FF2B5EF4-FFF2-40B4-BE49-F238E27FC236}">
              <a16:creationId xmlns:a16="http://schemas.microsoft.com/office/drawing/2014/main" id="{F15C27E6-87C8-4EBF-AE3D-9DECFD6AA5D5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26" name="AutoShape 292" descr="mail?cmd=cookie">
          <a:extLst>
            <a:ext uri="{FF2B5EF4-FFF2-40B4-BE49-F238E27FC236}">
              <a16:creationId xmlns:a16="http://schemas.microsoft.com/office/drawing/2014/main" id="{8719C2CB-9F5B-423D-999A-F899A00A9872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27" name="AutoShape 292" descr="mail?cmd=cookie">
          <a:extLst>
            <a:ext uri="{FF2B5EF4-FFF2-40B4-BE49-F238E27FC236}">
              <a16:creationId xmlns:a16="http://schemas.microsoft.com/office/drawing/2014/main" id="{14178330-4435-44F6-BA91-DAFB83CB0F1C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28" name="AutoShape 292" descr="mail?cmd=cookie">
          <a:extLst>
            <a:ext uri="{FF2B5EF4-FFF2-40B4-BE49-F238E27FC236}">
              <a16:creationId xmlns:a16="http://schemas.microsoft.com/office/drawing/2014/main" id="{470E34DC-B571-4FDF-9EC6-819AFA4C507B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29" name="AutoShape 292" descr="mail?cmd=cookie">
          <a:extLst>
            <a:ext uri="{FF2B5EF4-FFF2-40B4-BE49-F238E27FC236}">
              <a16:creationId xmlns:a16="http://schemas.microsoft.com/office/drawing/2014/main" id="{905B1CC1-799A-4669-91C5-016423E68DED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30" name="AutoShape 292" descr="mail?cmd=cookie">
          <a:extLst>
            <a:ext uri="{FF2B5EF4-FFF2-40B4-BE49-F238E27FC236}">
              <a16:creationId xmlns:a16="http://schemas.microsoft.com/office/drawing/2014/main" id="{9740E57A-D048-4FF2-8AC0-85E1CCDAACED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31" name="AutoShape 292" descr="mail?cmd=cookie">
          <a:extLst>
            <a:ext uri="{FF2B5EF4-FFF2-40B4-BE49-F238E27FC236}">
              <a16:creationId xmlns:a16="http://schemas.microsoft.com/office/drawing/2014/main" id="{29158FBC-7A22-4A57-9A21-9980381A0BDB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32" name="AutoShape 292" descr="mail?cmd=cookie">
          <a:extLst>
            <a:ext uri="{FF2B5EF4-FFF2-40B4-BE49-F238E27FC236}">
              <a16:creationId xmlns:a16="http://schemas.microsoft.com/office/drawing/2014/main" id="{B66EBEE4-0D0B-4E35-8503-A5C0BB939614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33" name="AutoShape 292" descr="mail?cmd=cookie">
          <a:extLst>
            <a:ext uri="{FF2B5EF4-FFF2-40B4-BE49-F238E27FC236}">
              <a16:creationId xmlns:a16="http://schemas.microsoft.com/office/drawing/2014/main" id="{73D1368C-7DD0-4517-82E0-C99F225D88BF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34" name="AutoShape 292" descr="mail?cmd=cookie">
          <a:extLst>
            <a:ext uri="{FF2B5EF4-FFF2-40B4-BE49-F238E27FC236}">
              <a16:creationId xmlns:a16="http://schemas.microsoft.com/office/drawing/2014/main" id="{CC344C98-F722-4FFF-9EEE-47993BE12C9A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733425"/>
    <xdr:sp macro="" textlink="">
      <xdr:nvSpPr>
        <xdr:cNvPr id="135" name="AutoShape 292" descr="mail?cmd=cookie">
          <a:extLst>
            <a:ext uri="{FF2B5EF4-FFF2-40B4-BE49-F238E27FC236}">
              <a16:creationId xmlns:a16="http://schemas.microsoft.com/office/drawing/2014/main" id="{6FFFE6AE-61A5-4AE7-B66E-F9ABF1767C1F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36" name="AutoShape 292" descr="mail?cmd=cookie">
          <a:extLst>
            <a:ext uri="{FF2B5EF4-FFF2-40B4-BE49-F238E27FC236}">
              <a16:creationId xmlns:a16="http://schemas.microsoft.com/office/drawing/2014/main" id="{829453BE-B6B7-4B9B-8937-146C3B679853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86</xdr:row>
      <xdr:rowOff>0</xdr:rowOff>
    </xdr:from>
    <xdr:ext cx="9525" cy="971550"/>
    <xdr:sp macro="" textlink="">
      <xdr:nvSpPr>
        <xdr:cNvPr id="137" name="AutoShape 292" descr="mail?cmd=cookie">
          <a:extLst>
            <a:ext uri="{FF2B5EF4-FFF2-40B4-BE49-F238E27FC236}">
              <a16:creationId xmlns:a16="http://schemas.microsoft.com/office/drawing/2014/main" id="{5B8EAE09-545E-45C4-80B2-07B5893075B8}"/>
            </a:ext>
          </a:extLst>
        </xdr:cNvPr>
        <xdr:cNvSpPr>
          <a:spLocks noChangeAspect="1" noChangeArrowheads="1"/>
        </xdr:cNvSpPr>
      </xdr:nvSpPr>
      <xdr:spPr bwMode="auto">
        <a:xfrm>
          <a:off x="0" y="194786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f.%20Anekset%20e%2012%20Mujor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licia%2012%20m%202025%20Monitorim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2.0 Pref"/>
      <sheetName val="Aneksi 2.1 Pref"/>
      <sheetName val="Aneksi 3 Pref"/>
      <sheetName val="Aneksi nr.3.1"/>
      <sheetName val="Aneksi nr.4"/>
      <sheetName val="Sheet1"/>
    </sheetNames>
    <sheetDataSet>
      <sheetData sheetId="0">
        <row r="15">
          <cell r="H15">
            <v>498689200</v>
          </cell>
          <cell r="K15">
            <v>472203862</v>
          </cell>
        </row>
        <row r="16">
          <cell r="H16">
            <v>85320000</v>
          </cell>
          <cell r="K16">
            <v>78192646</v>
          </cell>
        </row>
        <row r="17">
          <cell r="H17">
            <v>86375800</v>
          </cell>
          <cell r="K17">
            <v>75235822</v>
          </cell>
        </row>
        <row r="21">
          <cell r="H21">
            <v>4502000</v>
          </cell>
          <cell r="K21">
            <v>3918870</v>
          </cell>
        </row>
        <row r="24">
          <cell r="H24">
            <v>10500000</v>
          </cell>
          <cell r="K24">
            <v>9822364</v>
          </cell>
        </row>
        <row r="26">
          <cell r="H26">
            <v>1593000</v>
          </cell>
          <cell r="K26">
            <v>1588450</v>
          </cell>
        </row>
      </sheetData>
      <sheetData sheetId="1"/>
      <sheetData sheetId="2">
        <row r="11">
          <cell r="E11">
            <v>14200</v>
          </cell>
          <cell r="F11">
            <v>433947647</v>
          </cell>
          <cell r="H11">
            <v>15100</v>
          </cell>
          <cell r="I11">
            <v>473797000</v>
          </cell>
          <cell r="K11">
            <v>15100</v>
          </cell>
          <cell r="L11">
            <v>471377400</v>
          </cell>
          <cell r="N11">
            <v>14460</v>
          </cell>
          <cell r="O11">
            <v>447810877</v>
          </cell>
        </row>
        <row r="12">
          <cell r="E12">
            <v>1950</v>
          </cell>
          <cell r="F12">
            <v>79702111</v>
          </cell>
          <cell r="H12">
            <v>2035</v>
          </cell>
          <cell r="I12">
            <v>83367000</v>
          </cell>
          <cell r="K12">
            <v>2035</v>
          </cell>
          <cell r="L12">
            <v>83005800</v>
          </cell>
          <cell r="N12">
            <v>1785</v>
          </cell>
          <cell r="O12">
            <v>73259872</v>
          </cell>
        </row>
        <row r="14">
          <cell r="E14">
            <v>580</v>
          </cell>
          <cell r="F14">
            <v>94413057</v>
          </cell>
          <cell r="H14">
            <v>688</v>
          </cell>
          <cell r="I14">
            <v>114163000</v>
          </cell>
          <cell r="K14">
            <v>727</v>
          </cell>
          <cell r="L14">
            <v>120503800</v>
          </cell>
          <cell r="N14">
            <v>655</v>
          </cell>
          <cell r="O14">
            <v>108480451</v>
          </cell>
        </row>
        <row r="15">
          <cell r="E15">
            <v>3</v>
          </cell>
          <cell r="F15">
            <v>226910</v>
          </cell>
          <cell r="H15">
            <v>10</v>
          </cell>
        </row>
        <row r="16">
          <cell r="O16">
            <v>907799</v>
          </cell>
        </row>
        <row r="17">
          <cell r="O17">
            <v>981360</v>
          </cell>
        </row>
        <row r="19">
          <cell r="O19">
            <v>905465</v>
          </cell>
        </row>
        <row r="20">
          <cell r="O20">
            <v>997680</v>
          </cell>
        </row>
        <row r="21">
          <cell r="O21">
            <v>725809</v>
          </cell>
        </row>
        <row r="22">
          <cell r="O22">
            <v>852100</v>
          </cell>
        </row>
        <row r="23">
          <cell r="O23">
            <v>979147</v>
          </cell>
        </row>
        <row r="24">
          <cell r="O24">
            <v>817404</v>
          </cell>
        </row>
        <row r="26">
          <cell r="O26">
            <v>929800</v>
          </cell>
        </row>
        <row r="27">
          <cell r="O27">
            <v>243000</v>
          </cell>
        </row>
        <row r="28">
          <cell r="O28">
            <v>982800</v>
          </cell>
        </row>
        <row r="29">
          <cell r="L29">
            <v>2500</v>
          </cell>
          <cell r="O29">
            <v>2400</v>
          </cell>
        </row>
        <row r="30">
          <cell r="L30">
            <v>2500</v>
          </cell>
          <cell r="O30">
            <v>2260</v>
          </cell>
        </row>
        <row r="31">
          <cell r="L31">
            <v>1350000</v>
          </cell>
          <cell r="P31">
            <v>1346590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.2"/>
      <sheetName val="Aneksi 2"/>
      <sheetName val="A,2.1"/>
      <sheetName val="Aneski 3"/>
      <sheetName val="Aneksi 4"/>
      <sheetName val="Aneksi 3.1 Polici"/>
    </sheetNames>
    <sheetDataSet>
      <sheetData sheetId="0"/>
      <sheetData sheetId="1"/>
      <sheetData sheetId="2"/>
      <sheetData sheetId="3">
        <row r="11">
          <cell r="G11" t="str">
            <v>Sasia (sipas planit 
Fillestar Vjetor)</v>
          </cell>
          <cell r="J11" t="str">
            <v>Sasia (sipas planit 
të rishikuar të vitit korent)</v>
          </cell>
          <cell r="M11" t="str">
            <v>Sasia Faktike (në /nfund të vitit korent)</v>
          </cell>
          <cell r="N11" t="str">
            <v>Shpenzimet Faktike /n(në fund të vitit korent)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9B3F-B6B2-4E96-9440-FE75A488DBB6}">
  <dimension ref="A1:O44"/>
  <sheetViews>
    <sheetView tabSelected="1" workbookViewId="0">
      <pane xSplit="6" ySplit="9" topLeftCell="G22" activePane="bottomRight" state="frozen"/>
      <selection pane="topRight" activeCell="G1" sqref="G1"/>
      <selection pane="bottomLeft" activeCell="A10" sqref="A10"/>
      <selection pane="bottomRight" sqref="A1:XFD1"/>
    </sheetView>
  </sheetViews>
  <sheetFormatPr defaultRowHeight="15"/>
  <cols>
    <col min="1" max="1" width="0.7109375" customWidth="1"/>
    <col min="2" max="2" width="2" customWidth="1"/>
    <col min="3" max="3" width="4.42578125" customWidth="1"/>
    <col min="4" max="4" width="40.42578125" customWidth="1"/>
    <col min="5" max="5" width="14.42578125" customWidth="1"/>
    <col min="7" max="7" width="14.28515625" customWidth="1"/>
    <col min="8" max="8" width="7.140625" customWidth="1"/>
    <col min="9" max="9" width="14" customWidth="1"/>
    <col min="10" max="10" width="6.7109375" customWidth="1"/>
    <col min="11" max="11" width="13.85546875" customWidth="1"/>
    <col min="12" max="12" width="14.140625" customWidth="1"/>
    <col min="13" max="13" width="7.140625" customWidth="1"/>
    <col min="14" max="14" width="13.42578125" customWidth="1"/>
    <col min="15" max="15" width="5.85546875" customWidth="1"/>
  </cols>
  <sheetData>
    <row r="1" spans="1:15" hidden="1">
      <c r="A1" s="3"/>
      <c r="B1" s="4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"/>
      <c r="B2" s="762" t="s">
        <v>0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</row>
    <row r="3" spans="1:15">
      <c r="A3" s="3"/>
      <c r="B3" s="763" t="s">
        <v>842</v>
      </c>
      <c r="C3" s="763"/>
      <c r="D3" s="763"/>
      <c r="E3" s="763"/>
      <c r="F3" s="763"/>
      <c r="G3" s="763"/>
      <c r="H3" s="763"/>
      <c r="I3" s="763"/>
      <c r="J3" s="763"/>
      <c r="K3" s="763"/>
      <c r="L3" s="763"/>
      <c r="M3" s="763"/>
      <c r="N3" s="763"/>
      <c r="O3" s="763"/>
    </row>
    <row r="4" spans="1:15" ht="15.75" thickBot="1">
      <c r="A4" s="3"/>
      <c r="B4" s="764" t="s">
        <v>1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</row>
    <row r="5" spans="1:15" ht="15.75" thickTop="1">
      <c r="A5" s="45"/>
      <c r="B5" s="765" t="s">
        <v>2</v>
      </c>
      <c r="C5" s="765"/>
      <c r="D5" s="766" t="s">
        <v>872</v>
      </c>
      <c r="E5" s="766"/>
      <c r="F5" s="766"/>
      <c r="G5" s="767" t="s">
        <v>3</v>
      </c>
      <c r="H5" s="767"/>
      <c r="I5" s="767"/>
      <c r="J5" s="767"/>
      <c r="K5" s="768" t="s">
        <v>4</v>
      </c>
      <c r="L5" s="768"/>
      <c r="M5" s="768"/>
      <c r="N5" s="768"/>
      <c r="O5" s="768"/>
    </row>
    <row r="6" spans="1:15" ht="15.75" thickBot="1">
      <c r="A6" s="3"/>
      <c r="B6" s="757" t="s">
        <v>5</v>
      </c>
      <c r="C6" s="757"/>
      <c r="D6" s="757"/>
      <c r="E6" s="758" t="s">
        <v>6</v>
      </c>
      <c r="F6" s="758"/>
      <c r="G6" s="758"/>
      <c r="H6" s="758"/>
      <c r="I6" s="758"/>
      <c r="J6" s="758"/>
      <c r="K6" s="758"/>
      <c r="L6" s="758"/>
      <c r="M6" s="758"/>
      <c r="N6" s="758"/>
      <c r="O6" s="758"/>
    </row>
    <row r="7" spans="1:15" ht="19.5" customHeight="1" thickTop="1" thickBot="1">
      <c r="A7" s="3"/>
      <c r="B7" s="757"/>
      <c r="C7" s="757"/>
      <c r="D7" s="757"/>
      <c r="E7" s="759" t="s">
        <v>487</v>
      </c>
      <c r="F7" s="759"/>
      <c r="G7" s="759" t="s">
        <v>7</v>
      </c>
      <c r="H7" s="759"/>
      <c r="I7" s="759" t="s">
        <v>7</v>
      </c>
      <c r="J7" s="759"/>
      <c r="K7" s="92" t="s">
        <v>7</v>
      </c>
      <c r="L7" s="760" t="s">
        <v>7</v>
      </c>
      <c r="M7" s="760"/>
      <c r="N7" s="761" t="s">
        <v>8</v>
      </c>
      <c r="O7" s="754" t="s">
        <v>9</v>
      </c>
    </row>
    <row r="8" spans="1:15" ht="48" customHeight="1" thickTop="1" thickBot="1">
      <c r="A8" s="3"/>
      <c r="B8" s="757"/>
      <c r="C8" s="757"/>
      <c r="D8" s="757"/>
      <c r="E8" s="4" t="s">
        <v>10</v>
      </c>
      <c r="F8" s="5" t="s">
        <v>11</v>
      </c>
      <c r="G8" s="6" t="s">
        <v>488</v>
      </c>
      <c r="H8" s="7" t="s">
        <v>11</v>
      </c>
      <c r="I8" s="6" t="s">
        <v>489</v>
      </c>
      <c r="J8" s="7" t="s">
        <v>11</v>
      </c>
      <c r="K8" s="8" t="s">
        <v>12</v>
      </c>
      <c r="L8" s="6" t="s">
        <v>13</v>
      </c>
      <c r="M8" s="7" t="s">
        <v>11</v>
      </c>
      <c r="N8" s="761"/>
      <c r="O8" s="754"/>
    </row>
    <row r="9" spans="1:15" ht="16.5" thickTop="1" thickBot="1">
      <c r="A9" s="3"/>
      <c r="B9" s="757"/>
      <c r="C9" s="757"/>
      <c r="D9" s="757"/>
      <c r="E9" s="9" t="s">
        <v>14</v>
      </c>
      <c r="F9" s="9" t="s">
        <v>15</v>
      </c>
      <c r="G9" s="9" t="s">
        <v>16</v>
      </c>
      <c r="H9" s="9" t="s">
        <v>17</v>
      </c>
      <c r="I9" s="9" t="s">
        <v>18</v>
      </c>
      <c r="J9" s="9" t="s">
        <v>19</v>
      </c>
      <c r="K9" s="9" t="s">
        <v>20</v>
      </c>
      <c r="L9" s="9" t="s">
        <v>21</v>
      </c>
      <c r="M9" s="9" t="s">
        <v>22</v>
      </c>
      <c r="N9" s="9" t="s">
        <v>23</v>
      </c>
      <c r="O9" s="10" t="s">
        <v>24</v>
      </c>
    </row>
    <row r="10" spans="1:15" ht="15.75" thickTop="1">
      <c r="A10" s="3"/>
      <c r="B10" s="755" t="s">
        <v>25</v>
      </c>
      <c r="C10" s="755"/>
      <c r="D10" s="755"/>
      <c r="E10" s="11"/>
      <c r="F10" s="12"/>
      <c r="G10" s="11"/>
      <c r="H10" s="12"/>
      <c r="I10" s="11"/>
      <c r="J10" s="12"/>
      <c r="K10" s="13"/>
      <c r="L10" s="11"/>
      <c r="M10" s="12"/>
      <c r="N10" s="11"/>
      <c r="O10" s="14"/>
    </row>
    <row r="11" spans="1:15" ht="22.5" customHeight="1">
      <c r="A11" s="3"/>
      <c r="B11" s="756" t="s">
        <v>26</v>
      </c>
      <c r="C11" s="756"/>
      <c r="D11" s="15" t="s">
        <v>27</v>
      </c>
      <c r="E11" s="11"/>
      <c r="F11" s="12"/>
      <c r="G11" s="11"/>
      <c r="H11" s="12"/>
      <c r="I11" s="11"/>
      <c r="J11" s="12"/>
      <c r="K11" s="16"/>
      <c r="L11" s="11"/>
      <c r="M11" s="12"/>
      <c r="N11" s="11"/>
      <c r="O11" s="14"/>
    </row>
    <row r="12" spans="1:15">
      <c r="A12" s="3"/>
      <c r="B12" s="751" t="s">
        <v>28</v>
      </c>
      <c r="C12" s="751"/>
      <c r="D12" s="28" t="s">
        <v>29</v>
      </c>
      <c r="E12" s="29">
        <v>1578650722.8499999</v>
      </c>
      <c r="F12" s="30">
        <v>5.5</v>
      </c>
      <c r="G12" s="30">
        <v>1675344000</v>
      </c>
      <c r="H12" s="30">
        <v>5.4</v>
      </c>
      <c r="I12" s="30">
        <v>2252647876</v>
      </c>
      <c r="J12" s="500">
        <v>7</v>
      </c>
      <c r="K12" s="30">
        <f>I12-G12</f>
        <v>577303876</v>
      </c>
      <c r="L12" s="30">
        <f>2181284730+2355290</f>
        <v>2183640020</v>
      </c>
      <c r="M12" s="500">
        <f>L12/L17*100</f>
        <v>6.9477820881249679</v>
      </c>
      <c r="N12" s="30">
        <f>I12-L12</f>
        <v>69007856</v>
      </c>
      <c r="O12" s="31">
        <f>L12/I12*100</f>
        <v>96.936589302961266</v>
      </c>
    </row>
    <row r="13" spans="1:15">
      <c r="A13" s="3"/>
      <c r="B13" s="751" t="s">
        <v>30</v>
      </c>
      <c r="C13" s="751"/>
      <c r="D13" s="28" t="s">
        <v>31</v>
      </c>
      <c r="E13" s="29">
        <v>617029874.45000005</v>
      </c>
      <c r="F13" s="30">
        <v>2.2000000000000002</v>
      </c>
      <c r="G13" s="30">
        <v>703327000</v>
      </c>
      <c r="H13" s="30">
        <v>2.2999999999999998</v>
      </c>
      <c r="I13" s="30">
        <v>686980000</v>
      </c>
      <c r="J13" s="500">
        <v>2.2999999999999998</v>
      </c>
      <c r="K13" s="30">
        <f t="shared" ref="K13:K16" si="0">I13-G13</f>
        <v>-16347000</v>
      </c>
      <c r="L13" s="30">
        <f>639373564+1588450</f>
        <v>640962014</v>
      </c>
      <c r="M13" s="500">
        <f>L13/L17*100</f>
        <v>2.0393766185132041</v>
      </c>
      <c r="N13" s="30">
        <f t="shared" ref="N13:N16" si="1">I13-L13</f>
        <v>46017986</v>
      </c>
      <c r="O13" s="31">
        <f t="shared" ref="O13:O17" si="2">L13/I13*100</f>
        <v>93.301408192378233</v>
      </c>
    </row>
    <row r="14" spans="1:15">
      <c r="A14" s="3"/>
      <c r="B14" s="751" t="s">
        <v>32</v>
      </c>
      <c r="C14" s="751"/>
      <c r="D14" s="28" t="s">
        <v>33</v>
      </c>
      <c r="E14" s="29">
        <v>687057592.02999997</v>
      </c>
      <c r="F14" s="30">
        <v>2.4</v>
      </c>
      <c r="G14" s="30">
        <v>830742000</v>
      </c>
      <c r="H14" s="30">
        <v>2.7</v>
      </c>
      <c r="I14" s="30">
        <v>968276495</v>
      </c>
      <c r="J14" s="500">
        <v>2.7</v>
      </c>
      <c r="K14" s="30">
        <f t="shared" si="0"/>
        <v>137534495</v>
      </c>
      <c r="L14" s="30">
        <v>942700499</v>
      </c>
      <c r="M14" s="500">
        <f>L14/L17*100</f>
        <v>2.999431033242681</v>
      </c>
      <c r="N14" s="30">
        <f t="shared" si="1"/>
        <v>25575996</v>
      </c>
      <c r="O14" s="31">
        <f t="shared" si="2"/>
        <v>97.358606128304288</v>
      </c>
    </row>
    <row r="15" spans="1:15">
      <c r="A15" s="3"/>
      <c r="B15" s="751" t="s">
        <v>34</v>
      </c>
      <c r="C15" s="751"/>
      <c r="D15" s="28" t="s">
        <v>35</v>
      </c>
      <c r="E15" s="29">
        <v>23380552699.080002</v>
      </c>
      <c r="F15" s="30">
        <v>81.8</v>
      </c>
      <c r="G15" s="30">
        <v>25257139000</v>
      </c>
      <c r="H15" s="30">
        <v>81.5</v>
      </c>
      <c r="I15" s="30">
        <v>24980556825</v>
      </c>
      <c r="J15" s="500">
        <v>79</v>
      </c>
      <c r="K15" s="30">
        <f t="shared" si="0"/>
        <v>-276582175</v>
      </c>
      <c r="L15" s="30">
        <f>24845916717+100836630</f>
        <v>24946753347</v>
      </c>
      <c r="M15" s="500">
        <f>L15/L17*100</f>
        <v>79.374166288250294</v>
      </c>
      <c r="N15" s="30">
        <f t="shared" si="1"/>
        <v>33803478</v>
      </c>
      <c r="O15" s="31">
        <f t="shared" si="2"/>
        <v>99.864680846640823</v>
      </c>
    </row>
    <row r="16" spans="1:15">
      <c r="A16" s="3"/>
      <c r="B16" s="751" t="s">
        <v>36</v>
      </c>
      <c r="C16" s="751"/>
      <c r="D16" s="28" t="s">
        <v>37</v>
      </c>
      <c r="E16" s="29">
        <v>2332841117.2399998</v>
      </c>
      <c r="F16" s="30">
        <v>8.1999999999999993</v>
      </c>
      <c r="G16" s="30">
        <v>2540000000</v>
      </c>
      <c r="H16" s="30">
        <v>8.1999999999999993</v>
      </c>
      <c r="I16" s="30">
        <v>2721700000</v>
      </c>
      <c r="J16" s="500">
        <v>9</v>
      </c>
      <c r="K16" s="30">
        <f t="shared" si="0"/>
        <v>181700000</v>
      </c>
      <c r="L16" s="30">
        <v>2715254831</v>
      </c>
      <c r="M16" s="500">
        <f>L16/L17*100</f>
        <v>8.6392439718688561</v>
      </c>
      <c r="N16" s="30">
        <f t="shared" si="1"/>
        <v>6445169</v>
      </c>
      <c r="O16" s="31">
        <f t="shared" si="2"/>
        <v>99.763193261564467</v>
      </c>
    </row>
    <row r="17" spans="1:15" ht="20.25" customHeight="1">
      <c r="A17" s="3"/>
      <c r="B17" s="751"/>
      <c r="C17" s="751"/>
      <c r="D17" s="32" t="s">
        <v>38</v>
      </c>
      <c r="E17" s="33">
        <v>28596132005.650002</v>
      </c>
      <c r="F17" s="34">
        <v>100</v>
      </c>
      <c r="G17" s="34">
        <v>31006552000</v>
      </c>
      <c r="H17" s="34">
        <v>100</v>
      </c>
      <c r="I17" s="34">
        <f t="shared" ref="I17:N17" si="3">SUM(I12:I16)</f>
        <v>31610161196</v>
      </c>
      <c r="J17" s="34">
        <f t="shared" si="3"/>
        <v>100</v>
      </c>
      <c r="K17" s="34">
        <f t="shared" si="3"/>
        <v>603609196</v>
      </c>
      <c r="L17" s="34">
        <f t="shared" si="3"/>
        <v>31429310711</v>
      </c>
      <c r="M17" s="34">
        <f t="shared" si="3"/>
        <v>100</v>
      </c>
      <c r="N17" s="34">
        <f t="shared" si="3"/>
        <v>180850485</v>
      </c>
      <c r="O17" s="35">
        <f t="shared" si="2"/>
        <v>99.427872310177008</v>
      </c>
    </row>
    <row r="18" spans="1:15" ht="17.25" customHeight="1">
      <c r="A18" s="3"/>
      <c r="B18" s="751"/>
      <c r="C18" s="751"/>
      <c r="D18" s="32" t="s">
        <v>39</v>
      </c>
      <c r="E18" s="33">
        <v>165582272.81999999</v>
      </c>
      <c r="F18" s="34"/>
      <c r="G18" s="34"/>
      <c r="H18" s="34"/>
      <c r="I18" s="34"/>
      <c r="J18" s="34"/>
      <c r="K18" s="34"/>
      <c r="L18" s="34">
        <v>276240737</v>
      </c>
      <c r="M18" s="34"/>
      <c r="N18" s="34"/>
      <c r="O18" s="35"/>
    </row>
    <row r="19" spans="1:15" ht="15.75" thickBot="1">
      <c r="A19" s="3"/>
      <c r="B19" s="751"/>
      <c r="C19" s="751"/>
      <c r="D19" s="32" t="s">
        <v>40</v>
      </c>
      <c r="E19" s="33">
        <v>28761714278.470001</v>
      </c>
      <c r="F19" s="34"/>
      <c r="G19" s="34"/>
      <c r="H19" s="34"/>
      <c r="I19" s="34"/>
      <c r="J19" s="34"/>
      <c r="K19" s="34"/>
      <c r="L19" s="34">
        <f>L17+L18</f>
        <v>31705551448</v>
      </c>
      <c r="M19" s="34"/>
      <c r="N19" s="34"/>
      <c r="O19" s="35">
        <f>L19/I17*100</f>
        <v>100.30177084959652</v>
      </c>
    </row>
    <row r="20" spans="1:15" ht="15.75" thickTop="1">
      <c r="A20" s="3"/>
      <c r="B20" s="752" t="s">
        <v>41</v>
      </c>
      <c r="C20" s="752"/>
      <c r="D20" s="752"/>
      <c r="E20" s="22"/>
      <c r="F20" s="23"/>
      <c r="G20" s="282"/>
      <c r="H20" s="23"/>
      <c r="I20" s="282"/>
      <c r="J20" s="23"/>
      <c r="K20" s="284"/>
      <c r="L20" s="282"/>
      <c r="M20" s="23"/>
      <c r="N20" s="282"/>
      <c r="O20" s="25"/>
    </row>
    <row r="21" spans="1:15">
      <c r="A21" s="3"/>
      <c r="B21" s="753" t="s">
        <v>42</v>
      </c>
      <c r="C21" s="753"/>
      <c r="D21" s="15" t="s">
        <v>27</v>
      </c>
      <c r="E21" s="11"/>
      <c r="F21" s="12"/>
      <c r="G21" s="283"/>
      <c r="H21" s="12"/>
      <c r="I21" s="283"/>
      <c r="J21" s="12"/>
      <c r="K21" s="285"/>
      <c r="L21" s="283"/>
      <c r="M21" s="12"/>
      <c r="N21" s="283"/>
      <c r="O21" s="14"/>
    </row>
    <row r="22" spans="1:15">
      <c r="A22" s="3"/>
      <c r="B22" s="741" t="s">
        <v>43</v>
      </c>
      <c r="C22" s="741"/>
      <c r="D22" s="26" t="s">
        <v>44</v>
      </c>
      <c r="E22" s="17">
        <v>18370409129.799999</v>
      </c>
      <c r="F22" s="18">
        <v>64.2</v>
      </c>
      <c r="G22" s="18">
        <v>19237091000</v>
      </c>
      <c r="H22" s="18">
        <f>G22/G37*100</f>
        <v>62.042019377065849</v>
      </c>
      <c r="I22" s="18">
        <v>20162117300</v>
      </c>
      <c r="J22" s="18">
        <f>I22/I37*100</f>
        <v>63.783658599473846</v>
      </c>
      <c r="K22" s="30">
        <f t="shared" ref="K22:K28" si="4">I22-G22</f>
        <v>925026300</v>
      </c>
      <c r="L22" s="18">
        <v>20092137568</v>
      </c>
      <c r="M22" s="18">
        <f>L22/L37*100</f>
        <v>63.928024870643817</v>
      </c>
      <c r="N22" s="30">
        <f t="shared" ref="N22:N34" si="5">I22-L22</f>
        <v>69979732</v>
      </c>
      <c r="O22" s="31">
        <f t="shared" ref="O22:O36" si="6">L22/I22*100</f>
        <v>99.652914766049889</v>
      </c>
    </row>
    <row r="23" spans="1:15">
      <c r="A23" s="3"/>
      <c r="B23" s="741" t="s">
        <v>45</v>
      </c>
      <c r="C23" s="741"/>
      <c r="D23" s="26" t="s">
        <v>46</v>
      </c>
      <c r="E23" s="17">
        <v>2982574071.5100002</v>
      </c>
      <c r="F23" s="18">
        <v>10.4</v>
      </c>
      <c r="G23" s="18">
        <v>3174580000</v>
      </c>
      <c r="H23" s="18">
        <f>G23/G37*100</f>
        <v>10.238416706249698</v>
      </c>
      <c r="I23" s="18">
        <v>3257941000</v>
      </c>
      <c r="J23" s="18">
        <f>I23/I37*100</f>
        <v>10.306625707471131</v>
      </c>
      <c r="K23" s="30">
        <f t="shared" si="4"/>
        <v>83361000</v>
      </c>
      <c r="L23" s="18">
        <v>3233193961</v>
      </c>
      <c r="M23" s="18">
        <f>L23/L37*100</f>
        <v>10.287193348686481</v>
      </c>
      <c r="N23" s="30">
        <f t="shared" si="5"/>
        <v>24747039</v>
      </c>
      <c r="O23" s="31">
        <f t="shared" si="6"/>
        <v>99.240408620045599</v>
      </c>
    </row>
    <row r="24" spans="1:15">
      <c r="A24" s="3"/>
      <c r="B24" s="741" t="s">
        <v>47</v>
      </c>
      <c r="C24" s="741"/>
      <c r="D24" s="26" t="s">
        <v>48</v>
      </c>
      <c r="E24" s="17">
        <v>5429549207.8800001</v>
      </c>
      <c r="F24" s="18">
        <v>19</v>
      </c>
      <c r="G24" s="18">
        <v>5070205000</v>
      </c>
      <c r="H24" s="18">
        <f>G24/G37*100</f>
        <v>16.352043916395477</v>
      </c>
      <c r="I24" s="18">
        <v>5644306800</v>
      </c>
      <c r="J24" s="18">
        <f>I24/I37*100</f>
        <v>17.85598866453816</v>
      </c>
      <c r="K24" s="30">
        <f t="shared" si="4"/>
        <v>574101800</v>
      </c>
      <c r="L24" s="18">
        <v>5604868728</v>
      </c>
      <c r="M24" s="18">
        <f>L24/L37*100</f>
        <v>17.833253740554806</v>
      </c>
      <c r="N24" s="30">
        <f t="shared" si="5"/>
        <v>39438072</v>
      </c>
      <c r="O24" s="31">
        <f t="shared" si="6"/>
        <v>99.301276961061006</v>
      </c>
    </row>
    <row r="25" spans="1:15">
      <c r="A25" s="3"/>
      <c r="B25" s="741" t="s">
        <v>49</v>
      </c>
      <c r="C25" s="741"/>
      <c r="D25" s="26" t="s">
        <v>50</v>
      </c>
      <c r="E25" s="17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30">
        <f t="shared" si="4"/>
        <v>0</v>
      </c>
      <c r="L25" s="18">
        <v>0</v>
      </c>
      <c r="M25" s="18">
        <v>0</v>
      </c>
      <c r="N25" s="30">
        <f t="shared" si="5"/>
        <v>0</v>
      </c>
      <c r="O25" s="31">
        <v>0</v>
      </c>
    </row>
    <row r="26" spans="1:15">
      <c r="A26" s="3"/>
      <c r="B26" s="741" t="s">
        <v>51</v>
      </c>
      <c r="C26" s="741"/>
      <c r="D26" s="26" t="s">
        <v>52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30">
        <f t="shared" si="4"/>
        <v>0</v>
      </c>
      <c r="L26" s="18">
        <v>0</v>
      </c>
      <c r="M26" s="18">
        <v>0</v>
      </c>
      <c r="N26" s="30">
        <f t="shared" si="5"/>
        <v>0</v>
      </c>
      <c r="O26" s="31">
        <v>0</v>
      </c>
    </row>
    <row r="27" spans="1:15">
      <c r="A27" s="3"/>
      <c r="B27" s="741" t="s">
        <v>53</v>
      </c>
      <c r="C27" s="741"/>
      <c r="D27" s="26" t="s">
        <v>54</v>
      </c>
      <c r="E27" s="17">
        <v>10734456</v>
      </c>
      <c r="F27" s="18">
        <v>0</v>
      </c>
      <c r="G27" s="18">
        <v>13500000</v>
      </c>
      <c r="H27" s="18">
        <f>G27/G37*100</f>
        <v>4.3539184879376462E-2</v>
      </c>
      <c r="I27" s="18">
        <v>10000000</v>
      </c>
      <c r="J27" s="18">
        <f>I27/I37*100</f>
        <v>3.1635397042092325E-2</v>
      </c>
      <c r="K27" s="30">
        <f t="shared" si="4"/>
        <v>-3500000</v>
      </c>
      <c r="L27" s="18">
        <v>9169486</v>
      </c>
      <c r="M27" s="18">
        <f>L27/L37*100</f>
        <v>2.9174951001361783E-2</v>
      </c>
      <c r="N27" s="30">
        <f t="shared" si="5"/>
        <v>830514</v>
      </c>
      <c r="O27" s="31">
        <f t="shared" si="6"/>
        <v>91.694860000000006</v>
      </c>
    </row>
    <row r="28" spans="1:15">
      <c r="A28" s="3"/>
      <c r="B28" s="741" t="s">
        <v>55</v>
      </c>
      <c r="C28" s="741"/>
      <c r="D28" s="26" t="s">
        <v>56</v>
      </c>
      <c r="E28" s="17">
        <v>858538604.00999999</v>
      </c>
      <c r="F28" s="18">
        <v>3</v>
      </c>
      <c r="G28" s="18">
        <v>730200000</v>
      </c>
      <c r="H28" s="18">
        <f>G28/G37*100</f>
        <v>2.3549861332533846</v>
      </c>
      <c r="I28" s="18">
        <v>886661096</v>
      </c>
      <c r="J28" s="18">
        <f>I28/I37*100</f>
        <v>2.8049875813736738</v>
      </c>
      <c r="K28" s="30">
        <f t="shared" si="4"/>
        <v>156461096</v>
      </c>
      <c r="L28" s="18">
        <v>877778442</v>
      </c>
      <c r="M28" s="18">
        <f>L28/L37*100</f>
        <v>2.7928657108371926</v>
      </c>
      <c r="N28" s="30">
        <f t="shared" si="5"/>
        <v>8882654</v>
      </c>
      <c r="O28" s="31">
        <f t="shared" si="6"/>
        <v>98.99819062321869</v>
      </c>
    </row>
    <row r="29" spans="1:15">
      <c r="A29" s="3"/>
      <c r="B29" s="741"/>
      <c r="C29" s="741"/>
      <c r="D29" s="27" t="s">
        <v>57</v>
      </c>
      <c r="E29" s="20">
        <v>27651805469.200001</v>
      </c>
      <c r="F29" s="21">
        <v>96.7</v>
      </c>
      <c r="G29" s="21">
        <v>28225576000</v>
      </c>
      <c r="H29" s="21">
        <f>SUM(H22:H28)</f>
        <v>91.031005317843793</v>
      </c>
      <c r="I29" s="21">
        <f>SUM(I22:I28)</f>
        <v>29961026196</v>
      </c>
      <c r="J29" s="21">
        <f>SUM(J22:J28)</f>
        <v>94.782895949898915</v>
      </c>
      <c r="K29" s="21">
        <f t="shared" ref="K29:L29" si="7">SUM(K22:K28)</f>
        <v>1735450196</v>
      </c>
      <c r="L29" s="21">
        <f t="shared" si="7"/>
        <v>29817148185</v>
      </c>
      <c r="M29" s="21">
        <f>SUM(M22:M28)</f>
        <v>94.870512621723663</v>
      </c>
      <c r="N29" s="21">
        <f>SUM(N22:N28)</f>
        <v>143878011</v>
      </c>
      <c r="O29" s="35">
        <f t="shared" si="6"/>
        <v>99.519782766922688</v>
      </c>
    </row>
    <row r="30" spans="1:15">
      <c r="A30" s="3"/>
      <c r="B30" s="741" t="s">
        <v>58</v>
      </c>
      <c r="C30" s="741"/>
      <c r="D30" s="26" t="s">
        <v>59</v>
      </c>
      <c r="E30" s="17">
        <v>9676800</v>
      </c>
      <c r="F30" s="18">
        <v>0</v>
      </c>
      <c r="G30" s="18">
        <v>3301000</v>
      </c>
      <c r="H30" s="18">
        <f>G30/G37*100</f>
        <v>1.0646136984209015E-2</v>
      </c>
      <c r="I30" s="18">
        <v>10991000</v>
      </c>
      <c r="J30" s="18">
        <f>I30/I37*100</f>
        <v>3.4770464888963674E-2</v>
      </c>
      <c r="K30" s="30">
        <f t="shared" ref="K30:K31" si="8">I30-G30</f>
        <v>7690000</v>
      </c>
      <c r="L30" s="18">
        <v>6362000</v>
      </c>
      <c r="M30" s="18">
        <f>L30/L37*100</f>
        <v>2.0242251121890983E-2</v>
      </c>
      <c r="N30" s="30">
        <f t="shared" si="5"/>
        <v>4629000</v>
      </c>
      <c r="O30" s="31">
        <f t="shared" si="6"/>
        <v>57.883723046128651</v>
      </c>
    </row>
    <row r="31" spans="1:15">
      <c r="A31" s="3"/>
      <c r="B31" s="741" t="s">
        <v>60</v>
      </c>
      <c r="C31" s="741"/>
      <c r="D31" s="26" t="s">
        <v>61</v>
      </c>
      <c r="E31" s="17">
        <v>809895781</v>
      </c>
      <c r="F31" s="18">
        <v>2.8</v>
      </c>
      <c r="G31" s="18">
        <v>1057675000</v>
      </c>
      <c r="H31" s="18">
        <f>G31/G37*100</f>
        <v>3.4111338790588515</v>
      </c>
      <c r="I31" s="18">
        <f>1497804000+35200000</f>
        <v>1533004000</v>
      </c>
      <c r="J31" s="18">
        <f>I31/I37*100</f>
        <v>4.8497190207115706</v>
      </c>
      <c r="K31" s="30">
        <f t="shared" si="8"/>
        <v>475329000</v>
      </c>
      <c r="L31" s="18">
        <f>1466752003+34268153</f>
        <v>1501020156</v>
      </c>
      <c r="M31" s="18">
        <f>L31/L37*100</f>
        <v>4.7758608828626183</v>
      </c>
      <c r="N31" s="30">
        <f t="shared" si="5"/>
        <v>31983844</v>
      </c>
      <c r="O31" s="31">
        <f t="shared" si="6"/>
        <v>97.913649018528332</v>
      </c>
    </row>
    <row r="32" spans="1:15" ht="19.5" customHeight="1">
      <c r="A32" s="3"/>
      <c r="B32" s="741"/>
      <c r="C32" s="741"/>
      <c r="D32" s="27" t="s">
        <v>62</v>
      </c>
      <c r="E32" s="20">
        <v>819572581</v>
      </c>
      <c r="F32" s="21">
        <v>2.9</v>
      </c>
      <c r="G32" s="21">
        <v>1060976000</v>
      </c>
      <c r="H32" s="21">
        <f>SUM(H30:H31)</f>
        <v>3.4217800160430603</v>
      </c>
      <c r="I32" s="21">
        <f>SUM(I30:I31)</f>
        <v>1543995000</v>
      </c>
      <c r="J32" s="21">
        <f>SUM(J30:J31)</f>
        <v>4.8844894856005343</v>
      </c>
      <c r="K32" s="21">
        <f t="shared" ref="K32:L32" si="9">SUM(K30:K31)</f>
        <v>483019000</v>
      </c>
      <c r="L32" s="21">
        <f t="shared" si="9"/>
        <v>1507382156</v>
      </c>
      <c r="M32" s="21">
        <f>SUM(M30:M31)</f>
        <v>4.7961031339845093</v>
      </c>
      <c r="N32" s="21">
        <f>SUM(N30:N31)</f>
        <v>36612844</v>
      </c>
      <c r="O32" s="35">
        <f t="shared" si="6"/>
        <v>97.628694134372196</v>
      </c>
    </row>
    <row r="33" spans="1:15">
      <c r="A33" s="3"/>
      <c r="B33" s="741" t="s">
        <v>58</v>
      </c>
      <c r="C33" s="741"/>
      <c r="D33" s="26" t="s">
        <v>59</v>
      </c>
      <c r="E33" s="17">
        <v>7422470</v>
      </c>
      <c r="F33" s="18">
        <v>0</v>
      </c>
      <c r="G33" s="18">
        <v>0</v>
      </c>
      <c r="H33" s="18">
        <v>0</v>
      </c>
      <c r="I33" s="18">
        <v>6593000</v>
      </c>
      <c r="J33" s="18">
        <f>I33/I37*100</f>
        <v>2.0857217269851468E-2</v>
      </c>
      <c r="K33" s="30">
        <f t="shared" ref="K33:K34" si="10">I33-G33</f>
        <v>6593000</v>
      </c>
      <c r="L33" s="18">
        <v>3943740</v>
      </c>
      <c r="M33" s="18">
        <f>L33/L37*100</f>
        <v>1.25479684752352E-2</v>
      </c>
      <c r="N33" s="30">
        <f t="shared" si="5"/>
        <v>2649260</v>
      </c>
      <c r="O33" s="31">
        <f t="shared" si="6"/>
        <v>59.817078719854386</v>
      </c>
    </row>
    <row r="34" spans="1:15">
      <c r="A34" s="3"/>
      <c r="B34" s="741" t="s">
        <v>60</v>
      </c>
      <c r="C34" s="741"/>
      <c r="D34" s="26" t="s">
        <v>61</v>
      </c>
      <c r="E34" s="17">
        <v>117331485.45</v>
      </c>
      <c r="F34" s="18">
        <v>0.4</v>
      </c>
      <c r="G34" s="18">
        <v>1720000000</v>
      </c>
      <c r="H34" s="18">
        <f>G34/G37*100</f>
        <v>5.547214666113149</v>
      </c>
      <c r="I34" s="18">
        <v>98547000</v>
      </c>
      <c r="J34" s="18">
        <f>I34/I37*100</f>
        <v>0.31175734723070725</v>
      </c>
      <c r="K34" s="30">
        <f t="shared" si="10"/>
        <v>-1621453000</v>
      </c>
      <c r="L34" s="18">
        <v>100836630</v>
      </c>
      <c r="M34" s="18">
        <f>L34/L37*100</f>
        <v>0.32083627581659946</v>
      </c>
      <c r="N34" s="30">
        <f t="shared" si="5"/>
        <v>-2289630</v>
      </c>
      <c r="O34" s="31">
        <f t="shared" si="6"/>
        <v>102.32338883984291</v>
      </c>
    </row>
    <row r="35" spans="1:15" ht="19.5" customHeight="1">
      <c r="A35" s="3"/>
      <c r="B35" s="741"/>
      <c r="C35" s="741"/>
      <c r="D35" s="27" t="s">
        <v>63</v>
      </c>
      <c r="E35" s="20">
        <v>124753955.45</v>
      </c>
      <c r="F35" s="21">
        <v>0.4</v>
      </c>
      <c r="G35" s="21">
        <v>1720000000</v>
      </c>
      <c r="H35" s="21">
        <f>SUM(H33:H34)</f>
        <v>5.547214666113149</v>
      </c>
      <c r="I35" s="21">
        <f>SUM(I33:I34)</f>
        <v>105140000</v>
      </c>
      <c r="J35" s="21">
        <f>SUM(J33:J34)</f>
        <v>0.33261456450055871</v>
      </c>
      <c r="K35" s="21">
        <f t="shared" ref="K35:L35" si="11">SUM(K33:K34)</f>
        <v>-1614860000</v>
      </c>
      <c r="L35" s="21">
        <f t="shared" si="11"/>
        <v>104780370</v>
      </c>
      <c r="M35" s="21">
        <f>SUM(M33:M34)</f>
        <v>0.33338424429183466</v>
      </c>
      <c r="N35" s="21">
        <f>SUM(N33:N34)</f>
        <v>359630</v>
      </c>
      <c r="O35" s="35">
        <f t="shared" si="6"/>
        <v>99.657951303024532</v>
      </c>
    </row>
    <row r="36" spans="1:15">
      <c r="A36" s="3"/>
      <c r="B36" s="741"/>
      <c r="C36" s="741"/>
      <c r="D36" s="27" t="s">
        <v>64</v>
      </c>
      <c r="E36" s="20">
        <v>944326536.45000005</v>
      </c>
      <c r="F36" s="21">
        <v>3.3</v>
      </c>
      <c r="G36" s="21">
        <v>2780976000</v>
      </c>
      <c r="H36" s="21">
        <f>H32+H35</f>
        <v>8.9689946821562092</v>
      </c>
      <c r="I36" s="21">
        <f>I32+I35</f>
        <v>1649135000</v>
      </c>
      <c r="J36" s="21">
        <f>J32+J35</f>
        <v>5.217104050101093</v>
      </c>
      <c r="K36" s="21">
        <f t="shared" ref="K36:L36" si="12">K32+K35</f>
        <v>-1131841000</v>
      </c>
      <c r="L36" s="21">
        <f t="shared" si="12"/>
        <v>1612162526</v>
      </c>
      <c r="M36" s="21">
        <f>M32+M35</f>
        <v>5.1294873782763437</v>
      </c>
      <c r="N36" s="21">
        <f>N32+N35</f>
        <v>36972474</v>
      </c>
      <c r="O36" s="35">
        <f t="shared" si="6"/>
        <v>97.758068684492173</v>
      </c>
    </row>
    <row r="37" spans="1:15" ht="20.25" customHeight="1">
      <c r="A37" s="3"/>
      <c r="B37" s="741"/>
      <c r="C37" s="741"/>
      <c r="D37" s="27" t="s">
        <v>65</v>
      </c>
      <c r="E37" s="20">
        <v>28596132005.650002</v>
      </c>
      <c r="F37" s="21">
        <v>100</v>
      </c>
      <c r="G37" s="21">
        <v>31006552000</v>
      </c>
      <c r="H37" s="21">
        <f>H29+H36</f>
        <v>100</v>
      </c>
      <c r="I37" s="21">
        <f>I29+I36</f>
        <v>31610161196</v>
      </c>
      <c r="J37" s="21">
        <f>J29+J36</f>
        <v>100.00000000000001</v>
      </c>
      <c r="K37" s="21">
        <f t="shared" ref="K37:L37" si="13">K29+K36</f>
        <v>603609196</v>
      </c>
      <c r="L37" s="21">
        <f t="shared" si="13"/>
        <v>31429310711</v>
      </c>
      <c r="M37" s="21">
        <f>M29+M36</f>
        <v>100</v>
      </c>
      <c r="N37" s="21">
        <f>N29+N36</f>
        <v>180850485</v>
      </c>
      <c r="O37" s="35">
        <f>L37/I37*100</f>
        <v>99.427872310177008</v>
      </c>
    </row>
    <row r="38" spans="1:15" ht="18" customHeight="1">
      <c r="A38" s="3"/>
      <c r="B38" s="741"/>
      <c r="C38" s="741"/>
      <c r="D38" s="27" t="s">
        <v>39</v>
      </c>
      <c r="E38" s="20">
        <v>165582272.81999999</v>
      </c>
      <c r="F38" s="21"/>
      <c r="G38" s="20"/>
      <c r="H38" s="21"/>
      <c r="I38" s="20"/>
      <c r="J38" s="21"/>
      <c r="K38" s="21"/>
      <c r="L38" s="34">
        <v>276240737</v>
      </c>
      <c r="M38" s="21"/>
      <c r="N38" s="20"/>
      <c r="O38" s="1"/>
    </row>
    <row r="39" spans="1:15" ht="21" customHeight="1" thickBot="1">
      <c r="A39" s="3"/>
      <c r="B39" s="741"/>
      <c r="C39" s="741"/>
      <c r="D39" s="27" t="s">
        <v>66</v>
      </c>
      <c r="E39" s="20">
        <v>28761714278.470001</v>
      </c>
      <c r="F39" s="21"/>
      <c r="G39" s="20"/>
      <c r="H39" s="21"/>
      <c r="I39" s="20"/>
      <c r="J39" s="21"/>
      <c r="K39" s="21"/>
      <c r="L39" s="21">
        <f>L37+L38</f>
        <v>31705551448</v>
      </c>
      <c r="M39" s="21"/>
      <c r="N39" s="20"/>
      <c r="O39" s="35">
        <f>L39/I37*100</f>
        <v>100.30177084959652</v>
      </c>
    </row>
    <row r="40" spans="1:15" ht="16.5" thickTop="1" thickBot="1">
      <c r="A40" s="3"/>
      <c r="B40" s="742"/>
      <c r="C40" s="742"/>
      <c r="D40" s="36" t="s">
        <v>67</v>
      </c>
      <c r="E40" s="37">
        <v>14777</v>
      </c>
      <c r="F40" s="38"/>
      <c r="G40" s="309">
        <v>15769</v>
      </c>
      <c r="H40" s="309"/>
      <c r="I40" s="309">
        <v>15791</v>
      </c>
      <c r="J40" s="309"/>
      <c r="K40" s="309"/>
      <c r="L40" s="309">
        <v>14647</v>
      </c>
      <c r="M40" s="38"/>
      <c r="N40" s="38"/>
      <c r="O40" s="2"/>
    </row>
    <row r="41" spans="1:15" ht="14.25" customHeight="1" thickTop="1"/>
    <row r="42" spans="1:15">
      <c r="E42" s="743" t="s">
        <v>72</v>
      </c>
      <c r="F42" s="46" t="s">
        <v>69</v>
      </c>
      <c r="G42" s="737" t="s">
        <v>843</v>
      </c>
      <c r="H42" s="737"/>
      <c r="I42" s="746" t="s">
        <v>68</v>
      </c>
      <c r="J42" s="46" t="s">
        <v>69</v>
      </c>
      <c r="K42" s="737" t="s">
        <v>844</v>
      </c>
      <c r="L42" s="738"/>
    </row>
    <row r="43" spans="1:15">
      <c r="E43" s="744"/>
      <c r="F43" s="98" t="s">
        <v>70</v>
      </c>
      <c r="G43" s="739"/>
      <c r="H43" s="739"/>
      <c r="I43" s="747"/>
      <c r="J43" s="98" t="s">
        <v>70</v>
      </c>
      <c r="K43" s="739"/>
      <c r="L43" s="740"/>
    </row>
    <row r="44" spans="1:15">
      <c r="E44" s="745"/>
      <c r="F44" s="157" t="s">
        <v>71</v>
      </c>
      <c r="G44" s="749"/>
      <c r="H44" s="749"/>
      <c r="I44" s="748"/>
      <c r="J44" s="157" t="s">
        <v>71</v>
      </c>
      <c r="K44" s="749"/>
      <c r="L44" s="750"/>
    </row>
  </sheetData>
  <mergeCells count="54">
    <mergeCell ref="B2:O2"/>
    <mergeCell ref="B3:O3"/>
    <mergeCell ref="B4:O4"/>
    <mergeCell ref="B5:C5"/>
    <mergeCell ref="D5:F5"/>
    <mergeCell ref="G5:J5"/>
    <mergeCell ref="K5:O5"/>
    <mergeCell ref="O7:O8"/>
    <mergeCell ref="B10:D10"/>
    <mergeCell ref="B11:C11"/>
    <mergeCell ref="B12:C12"/>
    <mergeCell ref="B13:C13"/>
    <mergeCell ref="B6:D9"/>
    <mergeCell ref="E6:O6"/>
    <mergeCell ref="E7:F7"/>
    <mergeCell ref="G7:H7"/>
    <mergeCell ref="I7:J7"/>
    <mergeCell ref="L7:M7"/>
    <mergeCell ref="N7:N8"/>
    <mergeCell ref="B14:C14"/>
    <mergeCell ref="B15:C15"/>
    <mergeCell ref="B16:C16"/>
    <mergeCell ref="B17:C17"/>
    <mergeCell ref="B18:C18"/>
    <mergeCell ref="B19:C19"/>
    <mergeCell ref="B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K42:L42"/>
    <mergeCell ref="G43:H43"/>
    <mergeCell ref="K43:L43"/>
    <mergeCell ref="B39:C39"/>
    <mergeCell ref="B40:C40"/>
    <mergeCell ref="E42:E44"/>
    <mergeCell ref="G42:H42"/>
    <mergeCell ref="I42:I44"/>
    <mergeCell ref="G44:H44"/>
    <mergeCell ref="K44:L44"/>
  </mergeCells>
  <pageMargins left="0.17" right="0.17" top="0.17" bottom="0.17" header="0.17" footer="0.17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4D39-B932-4EA8-A1D1-8FE91551A338}">
  <dimension ref="A1:T30"/>
  <sheetViews>
    <sheetView workbookViewId="0">
      <selection activeCell="R28" sqref="R28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85546875" customWidth="1"/>
    <col min="6" max="6" width="25.140625" customWidth="1"/>
    <col min="7" max="7" width="8.140625" customWidth="1"/>
    <col min="8" max="8" width="21.140625" customWidth="1"/>
    <col min="9" max="9" width="11.7109375" customWidth="1"/>
    <col min="10" max="10" width="13.28515625" customWidth="1"/>
    <col min="11" max="12" width="14" bestFit="1" customWidth="1"/>
    <col min="13" max="13" width="11.7109375" bestFit="1" customWidth="1"/>
    <col min="14" max="14" width="13.28515625" bestFit="1" customWidth="1"/>
    <col min="15" max="15" width="13.140625" bestFit="1" customWidth="1"/>
    <col min="16" max="17" width="13.140625" hidden="1" customWidth="1"/>
    <col min="18" max="18" width="12.85546875" bestFit="1" customWidth="1"/>
    <col min="19" max="19" width="11" customWidth="1"/>
    <col min="20" max="20" width="12.85546875" customWidth="1"/>
  </cols>
  <sheetData>
    <row r="1" spans="1:20" ht="20.100000000000001" customHeight="1">
      <c r="A1" s="66"/>
      <c r="B1" s="66"/>
      <c r="C1" s="67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8" customHeight="1">
      <c r="A2" s="3"/>
      <c r="B2" s="3"/>
      <c r="C2" s="770" t="s">
        <v>302</v>
      </c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3"/>
    </row>
    <row r="3" spans="1:20" ht="21" customHeight="1" thickBot="1">
      <c r="A3" s="3"/>
      <c r="B3" s="3"/>
      <c r="C3" s="771" t="s">
        <v>842</v>
      </c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</row>
    <row r="4" spans="1:20" ht="15" customHeight="1" thickTop="1" thickBot="1">
      <c r="A4" s="787"/>
      <c r="B4" s="787"/>
      <c r="C4" s="773" t="s">
        <v>74</v>
      </c>
      <c r="D4" s="774" t="s">
        <v>26</v>
      </c>
      <c r="E4" s="774"/>
      <c r="F4" s="774" t="s">
        <v>117</v>
      </c>
      <c r="G4" s="774" t="s">
        <v>75</v>
      </c>
      <c r="H4" s="775" t="s">
        <v>76</v>
      </c>
      <c r="I4" s="774" t="s">
        <v>7</v>
      </c>
      <c r="J4" s="774" t="s">
        <v>77</v>
      </c>
      <c r="K4" s="776" t="s">
        <v>78</v>
      </c>
      <c r="L4" s="776"/>
      <c r="M4" s="776"/>
      <c r="N4" s="776"/>
      <c r="O4" s="776"/>
      <c r="P4" s="776"/>
      <c r="Q4" s="776"/>
      <c r="R4" s="776"/>
      <c r="S4" s="776"/>
      <c r="T4" s="776"/>
    </row>
    <row r="5" spans="1:20" ht="15" customHeight="1" thickTop="1" thickBot="1">
      <c r="A5" s="787"/>
      <c r="B5" s="787"/>
      <c r="C5" s="773"/>
      <c r="D5" s="774"/>
      <c r="E5" s="774"/>
      <c r="F5" s="774"/>
      <c r="G5" s="774"/>
      <c r="H5" s="775"/>
      <c r="I5" s="774"/>
      <c r="J5" s="774"/>
      <c r="K5" s="101" t="s">
        <v>58</v>
      </c>
      <c r="L5" s="101" t="s">
        <v>60</v>
      </c>
      <c r="M5" s="101" t="s">
        <v>43</v>
      </c>
      <c r="N5" s="101" t="s">
        <v>45</v>
      </c>
      <c r="O5" s="101" t="s">
        <v>47</v>
      </c>
      <c r="P5" s="265"/>
      <c r="Q5" s="265"/>
      <c r="R5" s="101" t="s">
        <v>53</v>
      </c>
      <c r="S5" s="268" t="s">
        <v>55</v>
      </c>
      <c r="T5" s="102" t="s">
        <v>79</v>
      </c>
    </row>
    <row r="6" spans="1:20" ht="51" customHeight="1" thickTop="1">
      <c r="A6" s="3"/>
      <c r="B6" s="3"/>
      <c r="C6" s="773"/>
      <c r="D6" s="774"/>
      <c r="E6" s="774"/>
      <c r="F6" s="774"/>
      <c r="G6" s="774"/>
      <c r="H6" s="775"/>
      <c r="I6" s="103" t="s">
        <v>80</v>
      </c>
      <c r="J6" s="774"/>
      <c r="K6" s="104" t="s">
        <v>303</v>
      </c>
      <c r="L6" s="104" t="s">
        <v>304</v>
      </c>
      <c r="M6" s="104" t="s">
        <v>83</v>
      </c>
      <c r="N6" s="104" t="s">
        <v>305</v>
      </c>
      <c r="O6" s="104" t="s">
        <v>306</v>
      </c>
      <c r="P6" s="266"/>
      <c r="Q6" s="266"/>
      <c r="R6" s="104" t="s">
        <v>309</v>
      </c>
      <c r="S6" s="269" t="s">
        <v>89</v>
      </c>
      <c r="T6" s="105" t="s">
        <v>79</v>
      </c>
    </row>
    <row r="7" spans="1:20" ht="15" customHeight="1">
      <c r="A7" s="3"/>
      <c r="B7" s="3"/>
      <c r="C7" s="106" t="s">
        <v>4</v>
      </c>
      <c r="D7" s="828" t="s">
        <v>34</v>
      </c>
      <c r="E7" s="828"/>
      <c r="F7" s="109" t="s">
        <v>35</v>
      </c>
      <c r="G7" s="107" t="s">
        <v>90</v>
      </c>
      <c r="H7" s="108" t="s">
        <v>91</v>
      </c>
      <c r="I7" s="107">
        <v>2025</v>
      </c>
      <c r="J7" s="109" t="s">
        <v>92</v>
      </c>
      <c r="K7" s="292">
        <v>700000</v>
      </c>
      <c r="L7" s="292">
        <v>673427000</v>
      </c>
      <c r="M7" s="292">
        <v>15294449000</v>
      </c>
      <c r="N7" s="292">
        <v>2508370000</v>
      </c>
      <c r="O7" s="292">
        <v>4350193000</v>
      </c>
      <c r="P7" s="292"/>
      <c r="Q7" s="292"/>
      <c r="R7" s="292">
        <v>10000000</v>
      </c>
      <c r="S7" s="292">
        <v>700000000</v>
      </c>
      <c r="T7" s="111">
        <f t="shared" ref="T7:T23" si="0">SUM(K7:S7)</f>
        <v>23537139000</v>
      </c>
    </row>
    <row r="8" spans="1:20" ht="15" customHeight="1">
      <c r="A8" s="3"/>
      <c r="B8" s="3"/>
      <c r="C8" s="106" t="s">
        <v>4</v>
      </c>
      <c r="D8" s="828" t="s">
        <v>34</v>
      </c>
      <c r="E8" s="828"/>
      <c r="F8" s="109" t="s">
        <v>35</v>
      </c>
      <c r="G8" s="107" t="s">
        <v>90</v>
      </c>
      <c r="H8" s="108" t="s">
        <v>91</v>
      </c>
      <c r="I8" s="107">
        <v>2025</v>
      </c>
      <c r="J8" s="109" t="s">
        <v>93</v>
      </c>
      <c r="K8" s="292">
        <v>4390000</v>
      </c>
      <c r="L8" s="292">
        <v>1065927000</v>
      </c>
      <c r="M8" s="292">
        <v>16073258100</v>
      </c>
      <c r="N8" s="292">
        <v>2587844000</v>
      </c>
      <c r="O8" s="292">
        <v>4268493000</v>
      </c>
      <c r="P8" s="292"/>
      <c r="Q8" s="292"/>
      <c r="R8" s="292">
        <v>6500000</v>
      </c>
      <c r="S8" s="292">
        <v>840397725</v>
      </c>
      <c r="T8" s="111">
        <f t="shared" si="0"/>
        <v>24846809825</v>
      </c>
    </row>
    <row r="9" spans="1:20" ht="15" customHeight="1">
      <c r="A9" s="3"/>
      <c r="B9" s="3"/>
      <c r="C9" s="106" t="s">
        <v>4</v>
      </c>
      <c r="D9" s="828" t="s">
        <v>34</v>
      </c>
      <c r="E9" s="828"/>
      <c r="F9" s="109" t="s">
        <v>35</v>
      </c>
      <c r="G9" s="107" t="s">
        <v>90</v>
      </c>
      <c r="H9" s="108" t="s">
        <v>91</v>
      </c>
      <c r="I9" s="107">
        <v>2025</v>
      </c>
      <c r="J9" s="109" t="s">
        <v>94</v>
      </c>
      <c r="K9" s="292">
        <v>3812000</v>
      </c>
      <c r="L9" s="609">
        <v>1061332619</v>
      </c>
      <c r="M9" s="609">
        <v>16066032825</v>
      </c>
      <c r="N9" s="609">
        <v>2578850214</v>
      </c>
      <c r="O9" s="609">
        <v>4260565040</v>
      </c>
      <c r="P9" s="292"/>
      <c r="Q9" s="292"/>
      <c r="R9" s="292">
        <v>6371073</v>
      </c>
      <c r="S9" s="292">
        <v>834684793</v>
      </c>
      <c r="T9" s="111">
        <f t="shared" si="0"/>
        <v>24811648564</v>
      </c>
    </row>
    <row r="10" spans="1:20" ht="15" customHeight="1">
      <c r="A10" s="3"/>
      <c r="B10" s="3"/>
      <c r="C10" s="106" t="s">
        <v>4</v>
      </c>
      <c r="D10" s="828" t="s">
        <v>34</v>
      </c>
      <c r="E10" s="828"/>
      <c r="F10" s="109" t="s">
        <v>35</v>
      </c>
      <c r="G10" s="107" t="s">
        <v>90</v>
      </c>
      <c r="H10" s="108" t="s">
        <v>91</v>
      </c>
      <c r="I10" s="107">
        <v>2025</v>
      </c>
      <c r="J10" s="109" t="s">
        <v>95</v>
      </c>
      <c r="K10" s="298">
        <v>0</v>
      </c>
      <c r="L10" s="610">
        <v>1246297</v>
      </c>
      <c r="M10" s="610">
        <v>0</v>
      </c>
      <c r="N10" s="610">
        <v>0</v>
      </c>
      <c r="O10" s="610">
        <v>1842261</v>
      </c>
      <c r="P10" s="607"/>
      <c r="Q10" s="607"/>
      <c r="R10" s="608">
        <v>0</v>
      </c>
      <c r="S10" s="608">
        <v>0</v>
      </c>
      <c r="T10" s="111">
        <f t="shared" si="0"/>
        <v>3088558</v>
      </c>
    </row>
    <row r="11" spans="1:20" ht="15" customHeight="1">
      <c r="A11" s="3"/>
      <c r="B11" s="3"/>
      <c r="C11" s="106" t="s">
        <v>4</v>
      </c>
      <c r="D11" s="828" t="s">
        <v>34</v>
      </c>
      <c r="E11" s="828"/>
      <c r="F11" s="109" t="s">
        <v>35</v>
      </c>
      <c r="G11" s="107" t="s">
        <v>96</v>
      </c>
      <c r="H11" s="108" t="s">
        <v>97</v>
      </c>
      <c r="I11" s="107">
        <v>2025</v>
      </c>
      <c r="J11" s="109" t="s">
        <v>92</v>
      </c>
      <c r="K11" s="298">
        <v>0</v>
      </c>
      <c r="L11" s="610">
        <v>1700000000</v>
      </c>
      <c r="M11" s="610">
        <v>0</v>
      </c>
      <c r="N11" s="610">
        <v>0</v>
      </c>
      <c r="O11" s="610">
        <v>0</v>
      </c>
      <c r="P11" s="298"/>
      <c r="Q11" s="298"/>
      <c r="R11" s="298">
        <v>0</v>
      </c>
      <c r="S11" s="298">
        <v>0</v>
      </c>
      <c r="T11" s="111">
        <f t="shared" si="0"/>
        <v>1700000000</v>
      </c>
    </row>
    <row r="12" spans="1:20" ht="15" customHeight="1">
      <c r="A12" s="3"/>
      <c r="B12" s="3"/>
      <c r="C12" s="106" t="s">
        <v>4</v>
      </c>
      <c r="D12" s="828" t="s">
        <v>34</v>
      </c>
      <c r="E12" s="828"/>
      <c r="F12" s="109" t="s">
        <v>35</v>
      </c>
      <c r="G12" s="107" t="s">
        <v>96</v>
      </c>
      <c r="H12" s="108" t="s">
        <v>97</v>
      </c>
      <c r="I12" s="107">
        <v>2025</v>
      </c>
      <c r="J12" s="109" t="s">
        <v>93</v>
      </c>
      <c r="K12" s="298">
        <v>0</v>
      </c>
      <c r="L12" s="610">
        <v>98547000</v>
      </c>
      <c r="M12" s="610">
        <v>0</v>
      </c>
      <c r="N12" s="610">
        <v>0</v>
      </c>
      <c r="O12" s="610">
        <v>0</v>
      </c>
      <c r="P12" s="298"/>
      <c r="Q12" s="298"/>
      <c r="R12" s="298">
        <v>0</v>
      </c>
      <c r="S12" s="298">
        <v>0</v>
      </c>
      <c r="T12" s="111">
        <f t="shared" si="0"/>
        <v>98547000</v>
      </c>
    </row>
    <row r="13" spans="1:20" ht="15" customHeight="1">
      <c r="A13" s="3"/>
      <c r="B13" s="3"/>
      <c r="C13" s="106" t="s">
        <v>4</v>
      </c>
      <c r="D13" s="828" t="s">
        <v>34</v>
      </c>
      <c r="E13" s="828"/>
      <c r="F13" s="109" t="s">
        <v>35</v>
      </c>
      <c r="G13" s="107" t="s">
        <v>96</v>
      </c>
      <c r="H13" s="108" t="s">
        <v>97</v>
      </c>
      <c r="I13" s="107">
        <v>2025</v>
      </c>
      <c r="J13" s="109" t="s">
        <v>94</v>
      </c>
      <c r="K13" s="298">
        <v>0</v>
      </c>
      <c r="L13" s="610">
        <v>100836630</v>
      </c>
      <c r="M13" s="610">
        <v>0</v>
      </c>
      <c r="N13" s="610">
        <v>0</v>
      </c>
      <c r="O13" s="610">
        <v>0</v>
      </c>
      <c r="P13" s="298"/>
      <c r="Q13" s="298"/>
      <c r="R13" s="298">
        <v>0</v>
      </c>
      <c r="S13" s="298">
        <v>0</v>
      </c>
      <c r="T13" s="111">
        <f t="shared" si="0"/>
        <v>100836630</v>
      </c>
    </row>
    <row r="14" spans="1:20" ht="15" customHeight="1">
      <c r="A14" s="3"/>
      <c r="B14" s="3"/>
      <c r="C14" s="106" t="s">
        <v>4</v>
      </c>
      <c r="D14" s="828" t="s">
        <v>34</v>
      </c>
      <c r="E14" s="828"/>
      <c r="F14" s="109" t="s">
        <v>35</v>
      </c>
      <c r="G14" s="107" t="s">
        <v>96</v>
      </c>
      <c r="H14" s="108" t="s">
        <v>97</v>
      </c>
      <c r="I14" s="107">
        <v>2025</v>
      </c>
      <c r="J14" s="109" t="s">
        <v>95</v>
      </c>
      <c r="K14" s="298">
        <v>0</v>
      </c>
      <c r="L14" s="610">
        <v>0</v>
      </c>
      <c r="M14" s="610">
        <v>0</v>
      </c>
      <c r="N14" s="610">
        <v>0</v>
      </c>
      <c r="O14" s="610">
        <v>0</v>
      </c>
      <c r="P14" s="298"/>
      <c r="Q14" s="298"/>
      <c r="R14" s="298">
        <v>0</v>
      </c>
      <c r="S14" s="298">
        <v>0</v>
      </c>
      <c r="T14" s="111">
        <f t="shared" si="0"/>
        <v>0</v>
      </c>
    </row>
    <row r="15" spans="1:20" ht="15" customHeight="1">
      <c r="A15" s="3"/>
      <c r="B15" s="3"/>
      <c r="C15" s="106" t="s">
        <v>4</v>
      </c>
      <c r="D15" s="828" t="s">
        <v>34</v>
      </c>
      <c r="E15" s="828"/>
      <c r="F15" s="109" t="s">
        <v>35</v>
      </c>
      <c r="G15" s="107" t="s">
        <v>98</v>
      </c>
      <c r="H15" s="108" t="s">
        <v>99</v>
      </c>
      <c r="I15" s="107">
        <v>2025</v>
      </c>
      <c r="J15" s="109" t="s">
        <v>92</v>
      </c>
      <c r="K15" s="298">
        <v>0</v>
      </c>
      <c r="L15" s="298">
        <v>20000000</v>
      </c>
      <c r="M15" s="298">
        <v>0</v>
      </c>
      <c r="N15" s="298">
        <v>0</v>
      </c>
      <c r="O15" s="298">
        <v>0</v>
      </c>
      <c r="P15" s="298"/>
      <c r="Q15" s="298"/>
      <c r="R15" s="298">
        <v>0</v>
      </c>
      <c r="S15" s="298">
        <v>0</v>
      </c>
      <c r="T15" s="111">
        <f t="shared" si="0"/>
        <v>20000000</v>
      </c>
    </row>
    <row r="16" spans="1:20" ht="15" customHeight="1">
      <c r="A16" s="3"/>
      <c r="B16" s="3"/>
      <c r="C16" s="106" t="s">
        <v>4</v>
      </c>
      <c r="D16" s="828" t="s">
        <v>34</v>
      </c>
      <c r="E16" s="828"/>
      <c r="F16" s="109" t="s">
        <v>35</v>
      </c>
      <c r="G16" s="107" t="s">
        <v>98</v>
      </c>
      <c r="H16" s="108" t="s">
        <v>99</v>
      </c>
      <c r="I16" s="107">
        <v>2025</v>
      </c>
      <c r="J16" s="109" t="s">
        <v>93</v>
      </c>
      <c r="K16" s="298">
        <v>0</v>
      </c>
      <c r="L16" s="298">
        <v>35200000</v>
      </c>
      <c r="M16" s="298">
        <v>0</v>
      </c>
      <c r="N16" s="298">
        <v>0</v>
      </c>
      <c r="O16" s="298">
        <v>0</v>
      </c>
      <c r="P16" s="298"/>
      <c r="Q16" s="298"/>
      <c r="R16" s="298">
        <v>0</v>
      </c>
      <c r="S16" s="298">
        <v>0</v>
      </c>
      <c r="T16" s="111">
        <f t="shared" si="0"/>
        <v>35200000</v>
      </c>
    </row>
    <row r="17" spans="1:20" ht="15" customHeight="1">
      <c r="A17" s="3"/>
      <c r="B17" s="3"/>
      <c r="C17" s="106" t="s">
        <v>4</v>
      </c>
      <c r="D17" s="828" t="s">
        <v>34</v>
      </c>
      <c r="E17" s="828"/>
      <c r="F17" s="109" t="s">
        <v>35</v>
      </c>
      <c r="G17" s="107" t="s">
        <v>98</v>
      </c>
      <c r="H17" s="108" t="s">
        <v>99</v>
      </c>
      <c r="I17" s="107">
        <v>2025</v>
      </c>
      <c r="J17" s="109" t="s">
        <v>94</v>
      </c>
      <c r="K17" s="298">
        <v>0</v>
      </c>
      <c r="L17" s="298">
        <v>34268153</v>
      </c>
      <c r="M17" s="298">
        <v>0</v>
      </c>
      <c r="N17" s="298">
        <v>0</v>
      </c>
      <c r="O17" s="298">
        <v>0</v>
      </c>
      <c r="P17" s="298"/>
      <c r="Q17" s="298"/>
      <c r="R17" s="298">
        <v>0</v>
      </c>
      <c r="S17" s="298">
        <v>0</v>
      </c>
      <c r="T17" s="111">
        <f t="shared" si="0"/>
        <v>34268153</v>
      </c>
    </row>
    <row r="18" spans="1:20" ht="15" customHeight="1">
      <c r="A18" s="3"/>
      <c r="B18" s="3"/>
      <c r="C18" s="106" t="s">
        <v>4</v>
      </c>
      <c r="D18" s="828" t="s">
        <v>34</v>
      </c>
      <c r="E18" s="828"/>
      <c r="F18" s="109" t="s">
        <v>35</v>
      </c>
      <c r="G18" s="107" t="s">
        <v>98</v>
      </c>
      <c r="H18" s="108" t="s">
        <v>99</v>
      </c>
      <c r="I18" s="107">
        <v>2025</v>
      </c>
      <c r="J18" s="109" t="s">
        <v>95</v>
      </c>
      <c r="K18" s="298">
        <v>0</v>
      </c>
      <c r="L18" s="298">
        <v>0</v>
      </c>
      <c r="M18" s="298">
        <v>0</v>
      </c>
      <c r="N18" s="298">
        <v>0</v>
      </c>
      <c r="O18" s="298">
        <v>0</v>
      </c>
      <c r="P18" s="298"/>
      <c r="Q18" s="298"/>
      <c r="R18" s="298">
        <v>0</v>
      </c>
      <c r="S18" s="298">
        <v>0</v>
      </c>
      <c r="T18" s="111">
        <f t="shared" si="0"/>
        <v>0</v>
      </c>
    </row>
    <row r="19" spans="1:20" ht="15" customHeight="1">
      <c r="A19" s="3"/>
      <c r="B19" s="3"/>
      <c r="C19" s="106" t="s">
        <v>4</v>
      </c>
      <c r="D19" s="828" t="s">
        <v>34</v>
      </c>
      <c r="E19" s="828"/>
      <c r="F19" s="109" t="s">
        <v>35</v>
      </c>
      <c r="G19" s="107"/>
      <c r="H19" s="108" t="s">
        <v>79</v>
      </c>
      <c r="I19" s="107">
        <v>2025</v>
      </c>
      <c r="J19" s="109" t="s">
        <v>92</v>
      </c>
      <c r="K19" s="660">
        <f t="shared" ref="K19:S19" si="1">K7+K11+K15</f>
        <v>700000</v>
      </c>
      <c r="L19" s="660">
        <f t="shared" si="1"/>
        <v>2393427000</v>
      </c>
      <c r="M19" s="660">
        <f t="shared" si="1"/>
        <v>15294449000</v>
      </c>
      <c r="N19" s="660">
        <f t="shared" si="1"/>
        <v>2508370000</v>
      </c>
      <c r="O19" s="660">
        <f t="shared" si="1"/>
        <v>4350193000</v>
      </c>
      <c r="P19" s="660">
        <f t="shared" si="1"/>
        <v>0</v>
      </c>
      <c r="Q19" s="660">
        <f t="shared" si="1"/>
        <v>0</v>
      </c>
      <c r="R19" s="660">
        <f t="shared" si="1"/>
        <v>10000000</v>
      </c>
      <c r="S19" s="660">
        <f t="shared" si="1"/>
        <v>700000000</v>
      </c>
      <c r="T19" s="111">
        <f t="shared" si="0"/>
        <v>25257139000</v>
      </c>
    </row>
    <row r="20" spans="1:20" ht="15" customHeight="1">
      <c r="A20" s="3"/>
      <c r="B20" s="3"/>
      <c r="C20" s="106" t="s">
        <v>4</v>
      </c>
      <c r="D20" s="828" t="s">
        <v>34</v>
      </c>
      <c r="E20" s="828"/>
      <c r="F20" s="109" t="s">
        <v>35</v>
      </c>
      <c r="G20" s="107"/>
      <c r="H20" s="108" t="s">
        <v>79</v>
      </c>
      <c r="I20" s="107">
        <v>2025</v>
      </c>
      <c r="J20" s="109" t="s">
        <v>93</v>
      </c>
      <c r="K20" s="660">
        <f t="shared" ref="K20:S20" si="2">K8+K12+K16</f>
        <v>4390000</v>
      </c>
      <c r="L20" s="660">
        <f t="shared" si="2"/>
        <v>1199674000</v>
      </c>
      <c r="M20" s="660">
        <f t="shared" si="2"/>
        <v>16073258100</v>
      </c>
      <c r="N20" s="660">
        <f t="shared" si="2"/>
        <v>2587844000</v>
      </c>
      <c r="O20" s="660">
        <f t="shared" si="2"/>
        <v>4268493000</v>
      </c>
      <c r="P20" s="660">
        <f t="shared" si="2"/>
        <v>0</v>
      </c>
      <c r="Q20" s="660">
        <f t="shared" si="2"/>
        <v>0</v>
      </c>
      <c r="R20" s="660">
        <f t="shared" si="2"/>
        <v>6500000</v>
      </c>
      <c r="S20" s="660">
        <f t="shared" si="2"/>
        <v>840397725</v>
      </c>
      <c r="T20" s="111">
        <f t="shared" si="0"/>
        <v>24980556825</v>
      </c>
    </row>
    <row r="21" spans="1:20" ht="15" customHeight="1">
      <c r="A21" s="3"/>
      <c r="B21" s="3"/>
      <c r="C21" s="106" t="s">
        <v>4</v>
      </c>
      <c r="D21" s="828" t="s">
        <v>34</v>
      </c>
      <c r="E21" s="828"/>
      <c r="F21" s="109" t="s">
        <v>35</v>
      </c>
      <c r="G21" s="107"/>
      <c r="H21" s="108" t="s">
        <v>79</v>
      </c>
      <c r="I21" s="107">
        <v>2025</v>
      </c>
      <c r="J21" s="109" t="s">
        <v>94</v>
      </c>
      <c r="K21" s="660">
        <f t="shared" ref="K21:S21" si="3">K9+K13+K17</f>
        <v>3812000</v>
      </c>
      <c r="L21" s="660">
        <f t="shared" si="3"/>
        <v>1196437402</v>
      </c>
      <c r="M21" s="660">
        <f t="shared" si="3"/>
        <v>16066032825</v>
      </c>
      <c r="N21" s="660">
        <f t="shared" si="3"/>
        <v>2578850214</v>
      </c>
      <c r="O21" s="660">
        <f t="shared" si="3"/>
        <v>4260565040</v>
      </c>
      <c r="P21" s="660">
        <f t="shared" si="3"/>
        <v>0</v>
      </c>
      <c r="Q21" s="660">
        <f t="shared" si="3"/>
        <v>0</v>
      </c>
      <c r="R21" s="660">
        <f t="shared" si="3"/>
        <v>6371073</v>
      </c>
      <c r="S21" s="660">
        <f t="shared" si="3"/>
        <v>834684793</v>
      </c>
      <c r="T21" s="111">
        <f t="shared" si="0"/>
        <v>24946753347</v>
      </c>
    </row>
    <row r="22" spans="1:20" ht="15" customHeight="1">
      <c r="A22" s="3"/>
      <c r="B22" s="3"/>
      <c r="C22" s="106" t="s">
        <v>4</v>
      </c>
      <c r="D22" s="828" t="s">
        <v>34</v>
      </c>
      <c r="E22" s="828"/>
      <c r="F22" s="109" t="s">
        <v>35</v>
      </c>
      <c r="G22" s="107"/>
      <c r="H22" s="108" t="s">
        <v>79</v>
      </c>
      <c r="I22" s="107">
        <v>2025</v>
      </c>
      <c r="J22" s="109" t="s">
        <v>95</v>
      </c>
      <c r="K22" s="660">
        <f t="shared" ref="K22:S22" si="4">K10+K14+K18</f>
        <v>0</v>
      </c>
      <c r="L22" s="660">
        <f t="shared" si="4"/>
        <v>1246297</v>
      </c>
      <c r="M22" s="660">
        <f t="shared" si="4"/>
        <v>0</v>
      </c>
      <c r="N22" s="660">
        <f t="shared" si="4"/>
        <v>0</v>
      </c>
      <c r="O22" s="660">
        <f t="shared" si="4"/>
        <v>1842261</v>
      </c>
      <c r="P22" s="660">
        <f t="shared" si="4"/>
        <v>0</v>
      </c>
      <c r="Q22" s="660">
        <f t="shared" si="4"/>
        <v>0</v>
      </c>
      <c r="R22" s="660">
        <f t="shared" si="4"/>
        <v>0</v>
      </c>
      <c r="S22" s="660">
        <f t="shared" si="4"/>
        <v>0</v>
      </c>
      <c r="T22" s="111">
        <f t="shared" si="0"/>
        <v>3088558</v>
      </c>
    </row>
    <row r="23" spans="1:20" ht="15" customHeight="1">
      <c r="A23" s="3"/>
      <c r="B23" s="3"/>
      <c r="C23" s="106" t="s">
        <v>4</v>
      </c>
      <c r="D23" s="828" t="s">
        <v>34</v>
      </c>
      <c r="E23" s="828"/>
      <c r="F23" s="109" t="s">
        <v>100</v>
      </c>
      <c r="G23" s="107"/>
      <c r="H23" s="108"/>
      <c r="I23" s="107">
        <v>2025</v>
      </c>
      <c r="J23" s="109"/>
      <c r="K23" s="267">
        <f>K20-K21</f>
        <v>578000</v>
      </c>
      <c r="L23" s="267">
        <f t="shared" ref="L23:S23" si="5">L20-L21</f>
        <v>3236598</v>
      </c>
      <c r="M23" s="267">
        <f t="shared" si="5"/>
        <v>7225275</v>
      </c>
      <c r="N23" s="267">
        <f t="shared" si="5"/>
        <v>8993786</v>
      </c>
      <c r="O23" s="267">
        <f t="shared" si="5"/>
        <v>7927960</v>
      </c>
      <c r="P23" s="267">
        <f t="shared" si="5"/>
        <v>0</v>
      </c>
      <c r="Q23" s="267">
        <f t="shared" si="5"/>
        <v>0</v>
      </c>
      <c r="R23" s="267">
        <f t="shared" si="5"/>
        <v>128927</v>
      </c>
      <c r="S23" s="267">
        <f t="shared" si="5"/>
        <v>5712932</v>
      </c>
      <c r="T23" s="111">
        <f t="shared" si="0"/>
        <v>33803478</v>
      </c>
    </row>
    <row r="24" spans="1:20" ht="15" customHeight="1">
      <c r="A24" s="3"/>
      <c r="B24" s="3"/>
      <c r="C24" s="106" t="s">
        <v>4</v>
      </c>
      <c r="D24" s="828" t="s">
        <v>34</v>
      </c>
      <c r="E24" s="828"/>
      <c r="F24" s="109" t="s">
        <v>101</v>
      </c>
      <c r="G24" s="107"/>
      <c r="H24" s="108"/>
      <c r="I24" s="107">
        <v>2025</v>
      </c>
      <c r="J24" s="109"/>
      <c r="K24" s="267">
        <f>K21/K20*100</f>
        <v>86.833712984054671</v>
      </c>
      <c r="L24" s="267">
        <f>L21/L20*100</f>
        <v>99.730210207106268</v>
      </c>
      <c r="M24" s="267">
        <f t="shared" ref="M24:R24" si="6">M21/M20*100</f>
        <v>99.955047850566146</v>
      </c>
      <c r="N24" s="267">
        <f t="shared" si="6"/>
        <v>99.652460271948385</v>
      </c>
      <c r="O24" s="267">
        <f t="shared" si="6"/>
        <v>99.814267939528065</v>
      </c>
      <c r="P24" s="267"/>
      <c r="Q24" s="267"/>
      <c r="R24" s="267">
        <f t="shared" si="6"/>
        <v>98.016507692307698</v>
      </c>
      <c r="S24" s="267">
        <f t="shared" ref="S24:T24" si="7">S21/S20*100</f>
        <v>99.320210915611412</v>
      </c>
      <c r="T24" s="111">
        <f t="shared" si="7"/>
        <v>99.864680846640823</v>
      </c>
    </row>
    <row r="25" spans="1:20" ht="15" customHeight="1">
      <c r="A25" s="3"/>
      <c r="B25" s="3"/>
      <c r="C25" s="106" t="s">
        <v>4</v>
      </c>
      <c r="D25" s="828" t="s">
        <v>34</v>
      </c>
      <c r="E25" s="828"/>
      <c r="F25" s="109" t="s">
        <v>130</v>
      </c>
      <c r="G25" s="107" t="s">
        <v>102</v>
      </c>
      <c r="H25" s="108"/>
      <c r="I25" s="107">
        <v>2025</v>
      </c>
      <c r="J25" s="109" t="s">
        <v>94</v>
      </c>
      <c r="K25" s="110"/>
      <c r="L25" s="611">
        <v>57365272</v>
      </c>
      <c r="M25" s="611">
        <v>0</v>
      </c>
      <c r="N25" s="611">
        <v>0</v>
      </c>
      <c r="O25" s="611">
        <v>206820383</v>
      </c>
      <c r="P25" s="267"/>
      <c r="Q25" s="267"/>
      <c r="R25" s="110"/>
      <c r="S25" s="118"/>
      <c r="T25" s="111">
        <f>SUM(K25:S25)</f>
        <v>264185655</v>
      </c>
    </row>
    <row r="26" spans="1:20" ht="24.95" customHeight="1">
      <c r="A26" s="66"/>
      <c r="B26" s="833"/>
      <c r="C26" s="833"/>
      <c r="D26" s="833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0" ht="15" customHeight="1">
      <c r="A27" s="66"/>
      <c r="B27" s="66"/>
      <c r="C27" s="66"/>
      <c r="D27" s="66"/>
      <c r="E27" s="66"/>
      <c r="F27" s="834" t="s">
        <v>113</v>
      </c>
      <c r="G27" s="68" t="s">
        <v>69</v>
      </c>
      <c r="H27" s="835"/>
      <c r="I27" s="835"/>
      <c r="J27" s="834" t="s">
        <v>68</v>
      </c>
      <c r="K27" s="68" t="s">
        <v>69</v>
      </c>
      <c r="L27" s="835"/>
      <c r="M27" s="835"/>
      <c r="N27" s="66"/>
      <c r="O27" s="66"/>
      <c r="P27" s="66"/>
      <c r="Q27" s="66"/>
      <c r="R27" s="66"/>
      <c r="S27" s="66"/>
      <c r="T27" s="66"/>
    </row>
    <row r="28" spans="1:20" ht="15" customHeight="1">
      <c r="A28" s="66"/>
      <c r="B28" s="66"/>
      <c r="C28" s="66"/>
      <c r="D28" s="66"/>
      <c r="E28" s="66"/>
      <c r="F28" s="834"/>
      <c r="G28" s="68" t="s">
        <v>70</v>
      </c>
      <c r="H28" s="836"/>
      <c r="I28" s="836"/>
      <c r="J28" s="834"/>
      <c r="K28" s="68" t="s">
        <v>70</v>
      </c>
      <c r="L28" s="836"/>
      <c r="M28" s="836"/>
      <c r="N28" s="66"/>
      <c r="O28" s="66"/>
      <c r="P28" s="66"/>
      <c r="Q28" s="66"/>
      <c r="R28" s="66"/>
      <c r="S28" s="66"/>
      <c r="T28" s="66"/>
    </row>
    <row r="29" spans="1:20" ht="15" customHeight="1">
      <c r="A29" s="66"/>
      <c r="B29" s="66"/>
      <c r="C29" s="66"/>
      <c r="D29" s="66"/>
      <c r="E29" s="66"/>
      <c r="F29" s="834"/>
      <c r="G29" s="68" t="s">
        <v>71</v>
      </c>
      <c r="H29" s="836"/>
      <c r="I29" s="836"/>
      <c r="J29" s="834"/>
      <c r="K29" s="68" t="s">
        <v>71</v>
      </c>
      <c r="L29" s="836"/>
      <c r="M29" s="836"/>
      <c r="N29" s="66"/>
      <c r="O29" s="66"/>
      <c r="P29" s="66"/>
      <c r="Q29" s="66"/>
      <c r="R29" s="66"/>
      <c r="S29" s="66"/>
      <c r="T29" s="66"/>
    </row>
    <row r="30" spans="1:20" ht="24.95" customHeight="1">
      <c r="A30" s="66"/>
      <c r="B30" s="66"/>
      <c r="C30" s="833"/>
      <c r="D30" s="833"/>
      <c r="E30" s="833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</sheetData>
  <mergeCells count="40">
    <mergeCell ref="I4:I5"/>
    <mergeCell ref="J4:J6"/>
    <mergeCell ref="K4:T4"/>
    <mergeCell ref="C4:C6"/>
    <mergeCell ref="D4:E6"/>
    <mergeCell ref="F4:F6"/>
    <mergeCell ref="G4:G6"/>
    <mergeCell ref="H4:H6"/>
    <mergeCell ref="D25:E25"/>
    <mergeCell ref="D23:E23"/>
    <mergeCell ref="D24:E24"/>
    <mergeCell ref="D22:E22"/>
    <mergeCell ref="D20:E20"/>
    <mergeCell ref="D21:E21"/>
    <mergeCell ref="D11:E11"/>
    <mergeCell ref="D12:E12"/>
    <mergeCell ref="D8:E8"/>
    <mergeCell ref="D9:E9"/>
    <mergeCell ref="D19:E19"/>
    <mergeCell ref="D17:E17"/>
    <mergeCell ref="D18:E18"/>
    <mergeCell ref="D16:E16"/>
    <mergeCell ref="D14:E14"/>
    <mergeCell ref="D15:E15"/>
    <mergeCell ref="C30:E30"/>
    <mergeCell ref="C2:S2"/>
    <mergeCell ref="C3:T3"/>
    <mergeCell ref="A4:B5"/>
    <mergeCell ref="B26:D26"/>
    <mergeCell ref="F27:F29"/>
    <mergeCell ref="H27:I27"/>
    <mergeCell ref="J27:J29"/>
    <mergeCell ref="L27:M27"/>
    <mergeCell ref="H28:I28"/>
    <mergeCell ref="L28:M28"/>
    <mergeCell ref="H29:I29"/>
    <mergeCell ref="L29:M29"/>
    <mergeCell ref="D10:E10"/>
    <mergeCell ref="D7:E7"/>
    <mergeCell ref="D13:E1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8A2A-C655-4E68-8BA6-ADB86A7C8EB7}">
  <dimension ref="A1:T22"/>
  <sheetViews>
    <sheetView topLeftCell="C1" workbookViewId="0">
      <selection activeCell="S34" sqref="S34"/>
    </sheetView>
  </sheetViews>
  <sheetFormatPr defaultRowHeight="15"/>
  <cols>
    <col min="1" max="1" width="2.140625" hidden="1" customWidth="1"/>
    <col min="2" max="2" width="0.140625" hidden="1" customWidth="1"/>
    <col min="3" max="3" width="4.5703125" customWidth="1"/>
    <col min="4" max="4" width="1.28515625" customWidth="1"/>
    <col min="5" max="5" width="5.42578125" customWidth="1"/>
    <col min="6" max="6" width="19.140625" customWidth="1"/>
    <col min="7" max="7" width="5.140625" customWidth="1"/>
    <col min="8" max="8" width="14.28515625" customWidth="1"/>
    <col min="9" max="9" width="7.42578125" customWidth="1"/>
    <col min="10" max="10" width="13.28515625" customWidth="1"/>
    <col min="11" max="11" width="7.5703125" customWidth="1"/>
    <col min="12" max="12" width="9.28515625" customWidth="1"/>
    <col min="13" max="13" width="11.5703125" customWidth="1"/>
    <col min="14" max="14" width="10.42578125" customWidth="1"/>
    <col min="15" max="15" width="10.140625" customWidth="1"/>
    <col min="16" max="16" width="6.28515625" hidden="1" customWidth="1"/>
    <col min="17" max="17" width="6.42578125" hidden="1" customWidth="1"/>
    <col min="18" max="18" width="7.5703125" hidden="1" customWidth="1"/>
    <col min="19" max="19" width="12.42578125" customWidth="1"/>
    <col min="20" max="20" width="11.7109375" customWidth="1"/>
  </cols>
  <sheetData>
    <row r="1" spans="1:20">
      <c r="A1" s="69"/>
      <c r="B1" s="69"/>
      <c r="C1" s="70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18" customHeight="1">
      <c r="A2" s="3"/>
      <c r="B2" s="3"/>
      <c r="C2" s="770" t="s">
        <v>302</v>
      </c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3"/>
    </row>
    <row r="3" spans="1:20" ht="21" customHeight="1" thickBot="1">
      <c r="A3" s="3"/>
      <c r="B3" s="3"/>
      <c r="C3" s="771" t="s">
        <v>842</v>
      </c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</row>
    <row r="4" spans="1:20" ht="15" customHeight="1" thickTop="1" thickBot="1">
      <c r="A4" s="787"/>
      <c r="B4" s="787"/>
      <c r="C4" s="773" t="s">
        <v>74</v>
      </c>
      <c r="D4" s="774" t="s">
        <v>26</v>
      </c>
      <c r="E4" s="774"/>
      <c r="F4" s="774" t="s">
        <v>117</v>
      </c>
      <c r="G4" s="774" t="s">
        <v>75</v>
      </c>
      <c r="H4" s="775" t="s">
        <v>76</v>
      </c>
      <c r="I4" s="774" t="s">
        <v>7</v>
      </c>
      <c r="J4" s="774" t="s">
        <v>77</v>
      </c>
      <c r="K4" s="776" t="s">
        <v>78</v>
      </c>
      <c r="L4" s="776"/>
      <c r="M4" s="776"/>
      <c r="N4" s="776"/>
      <c r="O4" s="776"/>
      <c r="P4" s="776"/>
      <c r="Q4" s="776"/>
      <c r="R4" s="776"/>
      <c r="S4" s="776"/>
      <c r="T4" s="776"/>
    </row>
    <row r="5" spans="1:20" ht="24" customHeight="1" thickTop="1" thickBot="1">
      <c r="A5" s="787"/>
      <c r="B5" s="787"/>
      <c r="C5" s="773"/>
      <c r="D5" s="774"/>
      <c r="E5" s="774"/>
      <c r="F5" s="774"/>
      <c r="G5" s="774"/>
      <c r="H5" s="775"/>
      <c r="I5" s="774"/>
      <c r="J5" s="774"/>
      <c r="K5" s="101" t="s">
        <v>58</v>
      </c>
      <c r="L5" s="101" t="s">
        <v>60</v>
      </c>
      <c r="M5" s="101" t="s">
        <v>43</v>
      </c>
      <c r="N5" s="101" t="s">
        <v>45</v>
      </c>
      <c r="O5" s="101" t="s">
        <v>47</v>
      </c>
      <c r="P5" s="101" t="s">
        <v>49</v>
      </c>
      <c r="Q5" s="101" t="s">
        <v>51</v>
      </c>
      <c r="R5" s="101" t="s">
        <v>53</v>
      </c>
      <c r="S5" s="265" t="s">
        <v>55</v>
      </c>
      <c r="T5" s="102" t="s">
        <v>79</v>
      </c>
    </row>
    <row r="6" spans="1:20" ht="51" customHeight="1" thickTop="1">
      <c r="A6" s="3"/>
      <c r="B6" s="3"/>
      <c r="C6" s="773"/>
      <c r="D6" s="774"/>
      <c r="E6" s="774"/>
      <c r="F6" s="774"/>
      <c r="G6" s="774"/>
      <c r="H6" s="775"/>
      <c r="I6" s="103" t="s">
        <v>80</v>
      </c>
      <c r="J6" s="774"/>
      <c r="K6" s="104" t="s">
        <v>303</v>
      </c>
      <c r="L6" s="104" t="s">
        <v>304</v>
      </c>
      <c r="M6" s="104" t="s">
        <v>83</v>
      </c>
      <c r="N6" s="104" t="s">
        <v>305</v>
      </c>
      <c r="O6" s="104" t="s">
        <v>306</v>
      </c>
      <c r="P6" s="104" t="s">
        <v>307</v>
      </c>
      <c r="Q6" s="104" t="s">
        <v>308</v>
      </c>
      <c r="R6" s="104" t="s">
        <v>309</v>
      </c>
      <c r="S6" s="266" t="s">
        <v>89</v>
      </c>
      <c r="T6" s="105" t="s">
        <v>79</v>
      </c>
    </row>
    <row r="7" spans="1:20" ht="15" customHeight="1">
      <c r="A7" s="3"/>
      <c r="B7" s="3"/>
      <c r="C7" s="106" t="s">
        <v>4</v>
      </c>
      <c r="D7" s="828" t="s">
        <v>36</v>
      </c>
      <c r="E7" s="828"/>
      <c r="F7" s="109" t="s">
        <v>37</v>
      </c>
      <c r="G7" s="107" t="s">
        <v>90</v>
      </c>
      <c r="H7" s="108" t="s">
        <v>91</v>
      </c>
      <c r="I7" s="107">
        <v>2025</v>
      </c>
      <c r="J7" s="109" t="s">
        <v>92</v>
      </c>
      <c r="K7" s="110">
        <v>0</v>
      </c>
      <c r="L7" s="110">
        <v>60000000</v>
      </c>
      <c r="M7" s="110">
        <v>1800690000</v>
      </c>
      <c r="N7" s="110">
        <v>307410000</v>
      </c>
      <c r="O7" s="110">
        <v>351700000</v>
      </c>
      <c r="P7" s="110">
        <v>0</v>
      </c>
      <c r="Q7" s="110">
        <v>0</v>
      </c>
      <c r="R7" s="110">
        <v>0</v>
      </c>
      <c r="S7" s="267">
        <v>20200000</v>
      </c>
      <c r="T7" s="111">
        <f>SUM(K7:S7)</f>
        <v>2540000000</v>
      </c>
    </row>
    <row r="8" spans="1:20" ht="15" customHeight="1">
      <c r="A8" s="3"/>
      <c r="B8" s="3"/>
      <c r="C8" s="106" t="s">
        <v>4</v>
      </c>
      <c r="D8" s="828" t="s">
        <v>36</v>
      </c>
      <c r="E8" s="828"/>
      <c r="F8" s="109" t="s">
        <v>37</v>
      </c>
      <c r="G8" s="107" t="s">
        <v>90</v>
      </c>
      <c r="H8" s="108" t="s">
        <v>91</v>
      </c>
      <c r="I8" s="107">
        <v>2025</v>
      </c>
      <c r="J8" s="109" t="s">
        <v>93</v>
      </c>
      <c r="K8" s="110"/>
      <c r="L8" s="267">
        <v>160200000</v>
      </c>
      <c r="M8" s="267">
        <v>1830690000</v>
      </c>
      <c r="N8" s="267">
        <v>294410000</v>
      </c>
      <c r="O8" s="267">
        <v>418200000</v>
      </c>
      <c r="P8" s="267">
        <v>0</v>
      </c>
      <c r="Q8" s="267">
        <v>0</v>
      </c>
      <c r="R8" s="267">
        <v>0</v>
      </c>
      <c r="S8" s="267">
        <v>18200000</v>
      </c>
      <c r="T8" s="111">
        <f t="shared" ref="T8:T15" si="0">SUM(K8:S8)</f>
        <v>2721700000</v>
      </c>
    </row>
    <row r="9" spans="1:20" ht="15" customHeight="1">
      <c r="A9" s="3"/>
      <c r="B9" s="3"/>
      <c r="C9" s="106" t="s">
        <v>4</v>
      </c>
      <c r="D9" s="828" t="s">
        <v>36</v>
      </c>
      <c r="E9" s="828"/>
      <c r="F9" s="109" t="s">
        <v>37</v>
      </c>
      <c r="G9" s="107" t="s">
        <v>90</v>
      </c>
      <c r="H9" s="108" t="s">
        <v>91</v>
      </c>
      <c r="I9" s="107">
        <v>2025</v>
      </c>
      <c r="J9" s="109" t="s">
        <v>94</v>
      </c>
      <c r="K9" s="110"/>
      <c r="L9" s="267">
        <v>160058640</v>
      </c>
      <c r="M9" s="267">
        <v>1825474075</v>
      </c>
      <c r="N9" s="267">
        <v>293964319</v>
      </c>
      <c r="O9" s="267">
        <v>417678880</v>
      </c>
      <c r="P9" s="267">
        <v>0</v>
      </c>
      <c r="Q9" s="267">
        <v>0</v>
      </c>
      <c r="R9" s="267">
        <v>0</v>
      </c>
      <c r="S9" s="267">
        <v>18078917</v>
      </c>
      <c r="T9" s="111">
        <f t="shared" si="0"/>
        <v>2715254831</v>
      </c>
    </row>
    <row r="10" spans="1:20" ht="15" customHeight="1">
      <c r="A10" s="3"/>
      <c r="B10" s="3"/>
      <c r="C10" s="106" t="s">
        <v>4</v>
      </c>
      <c r="D10" s="828" t="s">
        <v>36</v>
      </c>
      <c r="E10" s="828"/>
      <c r="F10" s="109" t="s">
        <v>37</v>
      </c>
      <c r="G10" s="107" t="s">
        <v>90</v>
      </c>
      <c r="H10" s="108" t="s">
        <v>91</v>
      </c>
      <c r="I10" s="107">
        <v>2025</v>
      </c>
      <c r="J10" s="109" t="s">
        <v>95</v>
      </c>
      <c r="K10" s="110"/>
      <c r="L10" s="267">
        <v>0</v>
      </c>
      <c r="M10" s="267">
        <v>0</v>
      </c>
      <c r="N10" s="267">
        <v>0</v>
      </c>
      <c r="O10" s="267">
        <v>249927</v>
      </c>
      <c r="P10" s="267">
        <v>0</v>
      </c>
      <c r="Q10" s="267">
        <v>0</v>
      </c>
      <c r="R10" s="267">
        <v>0</v>
      </c>
      <c r="S10" s="267">
        <v>0</v>
      </c>
      <c r="T10" s="111">
        <f t="shared" si="0"/>
        <v>249927</v>
      </c>
    </row>
    <row r="11" spans="1:20" ht="15" customHeight="1">
      <c r="A11" s="3"/>
      <c r="B11" s="3"/>
      <c r="C11" s="106" t="s">
        <v>4</v>
      </c>
      <c r="D11" s="828" t="s">
        <v>36</v>
      </c>
      <c r="E11" s="828"/>
      <c r="F11" s="109" t="s">
        <v>37</v>
      </c>
      <c r="G11" s="107"/>
      <c r="H11" s="108" t="s">
        <v>79</v>
      </c>
      <c r="I11" s="107">
        <v>2025</v>
      </c>
      <c r="J11" s="109" t="s">
        <v>92</v>
      </c>
      <c r="K11" s="267">
        <v>0</v>
      </c>
      <c r="L11" s="267">
        <v>60000000</v>
      </c>
      <c r="M11" s="267">
        <v>1800690000</v>
      </c>
      <c r="N11" s="267">
        <v>307410000</v>
      </c>
      <c r="O11" s="267">
        <v>351700000</v>
      </c>
      <c r="P11" s="267">
        <v>0</v>
      </c>
      <c r="Q11" s="267">
        <v>0</v>
      </c>
      <c r="R11" s="267">
        <v>0</v>
      </c>
      <c r="S11" s="267">
        <v>20200000</v>
      </c>
      <c r="T11" s="111">
        <f t="shared" si="0"/>
        <v>2540000000</v>
      </c>
    </row>
    <row r="12" spans="1:20" ht="15" customHeight="1">
      <c r="A12" s="3"/>
      <c r="B12" s="3"/>
      <c r="C12" s="106" t="s">
        <v>4</v>
      </c>
      <c r="D12" s="828" t="s">
        <v>36</v>
      </c>
      <c r="E12" s="828"/>
      <c r="F12" s="109" t="s">
        <v>37</v>
      </c>
      <c r="G12" s="107"/>
      <c r="H12" s="108" t="s">
        <v>79</v>
      </c>
      <c r="I12" s="107">
        <v>2025</v>
      </c>
      <c r="J12" s="109" t="s">
        <v>93</v>
      </c>
      <c r="K12" s="110">
        <f>K8</f>
        <v>0</v>
      </c>
      <c r="L12" s="267">
        <f t="shared" ref="L12:S12" si="1">L8</f>
        <v>160200000</v>
      </c>
      <c r="M12" s="267">
        <f t="shared" si="1"/>
        <v>1830690000</v>
      </c>
      <c r="N12" s="267">
        <f t="shared" si="1"/>
        <v>294410000</v>
      </c>
      <c r="O12" s="267">
        <f t="shared" si="1"/>
        <v>418200000</v>
      </c>
      <c r="P12" s="267">
        <f t="shared" si="1"/>
        <v>0</v>
      </c>
      <c r="Q12" s="267">
        <f t="shared" si="1"/>
        <v>0</v>
      </c>
      <c r="R12" s="267">
        <f t="shared" si="1"/>
        <v>0</v>
      </c>
      <c r="S12" s="267">
        <f t="shared" si="1"/>
        <v>18200000</v>
      </c>
      <c r="T12" s="111">
        <f t="shared" si="0"/>
        <v>2721700000</v>
      </c>
    </row>
    <row r="13" spans="1:20" ht="15" customHeight="1">
      <c r="A13" s="3"/>
      <c r="B13" s="3"/>
      <c r="C13" s="106" t="s">
        <v>4</v>
      </c>
      <c r="D13" s="828" t="s">
        <v>36</v>
      </c>
      <c r="E13" s="828"/>
      <c r="F13" s="109" t="s">
        <v>37</v>
      </c>
      <c r="G13" s="107"/>
      <c r="H13" s="108" t="s">
        <v>79</v>
      </c>
      <c r="I13" s="107">
        <v>2025</v>
      </c>
      <c r="J13" s="109" t="s">
        <v>94</v>
      </c>
      <c r="K13" s="110">
        <f>K9</f>
        <v>0</v>
      </c>
      <c r="L13" s="267">
        <f t="shared" ref="L13:S13" si="2">L9</f>
        <v>160058640</v>
      </c>
      <c r="M13" s="267">
        <f t="shared" si="2"/>
        <v>1825474075</v>
      </c>
      <c r="N13" s="267">
        <f t="shared" si="2"/>
        <v>293964319</v>
      </c>
      <c r="O13" s="267">
        <f t="shared" si="2"/>
        <v>417678880</v>
      </c>
      <c r="P13" s="267">
        <f t="shared" si="2"/>
        <v>0</v>
      </c>
      <c r="Q13" s="267">
        <f t="shared" si="2"/>
        <v>0</v>
      </c>
      <c r="R13" s="267">
        <f t="shared" si="2"/>
        <v>0</v>
      </c>
      <c r="S13" s="267">
        <f t="shared" si="2"/>
        <v>18078917</v>
      </c>
      <c r="T13" s="111">
        <f t="shared" si="0"/>
        <v>2715254831</v>
      </c>
    </row>
    <row r="14" spans="1:20" ht="15" customHeight="1">
      <c r="A14" s="3"/>
      <c r="B14" s="3"/>
      <c r="C14" s="106" t="s">
        <v>4</v>
      </c>
      <c r="D14" s="828" t="s">
        <v>36</v>
      </c>
      <c r="E14" s="828"/>
      <c r="F14" s="109" t="s">
        <v>37</v>
      </c>
      <c r="G14" s="107"/>
      <c r="H14" s="108" t="s">
        <v>79</v>
      </c>
      <c r="I14" s="107">
        <v>2025</v>
      </c>
      <c r="J14" s="109" t="s">
        <v>95</v>
      </c>
      <c r="K14" s="110">
        <f>K10</f>
        <v>0</v>
      </c>
      <c r="L14" s="267">
        <f t="shared" ref="L14:S14" si="3">L10</f>
        <v>0</v>
      </c>
      <c r="M14" s="267">
        <f t="shared" si="3"/>
        <v>0</v>
      </c>
      <c r="N14" s="267">
        <f t="shared" si="3"/>
        <v>0</v>
      </c>
      <c r="O14" s="267">
        <f t="shared" si="3"/>
        <v>249927</v>
      </c>
      <c r="P14" s="267">
        <f t="shared" si="3"/>
        <v>0</v>
      </c>
      <c r="Q14" s="267">
        <f t="shared" si="3"/>
        <v>0</v>
      </c>
      <c r="R14" s="267">
        <f t="shared" si="3"/>
        <v>0</v>
      </c>
      <c r="S14" s="267">
        <f t="shared" si="3"/>
        <v>0</v>
      </c>
      <c r="T14" s="111">
        <f t="shared" si="0"/>
        <v>249927</v>
      </c>
    </row>
    <row r="15" spans="1:20" ht="15" customHeight="1">
      <c r="A15" s="3"/>
      <c r="B15" s="3"/>
      <c r="C15" s="106" t="s">
        <v>4</v>
      </c>
      <c r="D15" s="828" t="s">
        <v>36</v>
      </c>
      <c r="E15" s="828"/>
      <c r="F15" s="109" t="s">
        <v>100</v>
      </c>
      <c r="G15" s="107"/>
      <c r="H15" s="108"/>
      <c r="I15" s="107">
        <v>2025</v>
      </c>
      <c r="J15" s="109"/>
      <c r="K15" s="267">
        <f>K12-K11</f>
        <v>0</v>
      </c>
      <c r="L15" s="267">
        <f>L12-L13</f>
        <v>141360</v>
      </c>
      <c r="M15" s="267">
        <f t="shared" ref="M15:S15" si="4">M12-M13</f>
        <v>5215925</v>
      </c>
      <c r="N15" s="267">
        <f t="shared" si="4"/>
        <v>445681</v>
      </c>
      <c r="O15" s="267">
        <f t="shared" si="4"/>
        <v>521120</v>
      </c>
      <c r="P15" s="267">
        <f t="shared" si="4"/>
        <v>0</v>
      </c>
      <c r="Q15" s="267">
        <f t="shared" si="4"/>
        <v>0</v>
      </c>
      <c r="R15" s="267">
        <f t="shared" si="4"/>
        <v>0</v>
      </c>
      <c r="S15" s="267">
        <f t="shared" si="4"/>
        <v>121083</v>
      </c>
      <c r="T15" s="111">
        <f t="shared" si="0"/>
        <v>6445169</v>
      </c>
    </row>
    <row r="16" spans="1:20" ht="15" customHeight="1">
      <c r="A16" s="3"/>
      <c r="B16" s="3"/>
      <c r="C16" s="106" t="s">
        <v>4</v>
      </c>
      <c r="D16" s="828" t="s">
        <v>36</v>
      </c>
      <c r="E16" s="828"/>
      <c r="F16" s="109" t="s">
        <v>101</v>
      </c>
      <c r="G16" s="107"/>
      <c r="H16" s="108"/>
      <c r="I16" s="107">
        <v>2025</v>
      </c>
      <c r="J16" s="109"/>
      <c r="K16" s="267">
        <v>0</v>
      </c>
      <c r="L16" s="267">
        <f t="shared" ref="L16:T16" si="5">L13/L12*100</f>
        <v>99.911760299625456</v>
      </c>
      <c r="M16" s="267">
        <f t="shared" si="5"/>
        <v>99.715084203223924</v>
      </c>
      <c r="N16" s="267">
        <f t="shared" si="5"/>
        <v>99.848618932780823</v>
      </c>
      <c r="O16" s="267">
        <f t="shared" si="5"/>
        <v>99.875389765662362</v>
      </c>
      <c r="P16" s="267" t="e">
        <f t="shared" si="5"/>
        <v>#DIV/0!</v>
      </c>
      <c r="Q16" s="267" t="e">
        <f t="shared" si="5"/>
        <v>#DIV/0!</v>
      </c>
      <c r="R16" s="267" t="e">
        <f t="shared" si="5"/>
        <v>#DIV/0!</v>
      </c>
      <c r="S16" s="267">
        <f t="shared" si="5"/>
        <v>99.334708791208797</v>
      </c>
      <c r="T16" s="267">
        <f t="shared" si="5"/>
        <v>99.763193261564467</v>
      </c>
    </row>
    <row r="17" spans="1:20" ht="15" customHeight="1">
      <c r="A17" s="69"/>
      <c r="B17" s="837"/>
      <c r="C17" s="837"/>
      <c r="D17" s="837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" customHeight="1">
      <c r="A18" s="69"/>
      <c r="B18" s="100"/>
      <c r="C18" s="100"/>
      <c r="D18" s="100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spans="1:20" ht="15" customHeight="1">
      <c r="A19" s="69"/>
      <c r="B19" s="69"/>
      <c r="C19" s="69"/>
      <c r="D19" s="69"/>
      <c r="E19" s="69"/>
      <c r="F19" s="838" t="s">
        <v>113</v>
      </c>
      <c r="G19" s="71" t="s">
        <v>69</v>
      </c>
      <c r="H19" s="839"/>
      <c r="I19" s="839"/>
      <c r="J19" s="838" t="s">
        <v>68</v>
      </c>
      <c r="K19" s="71" t="s">
        <v>69</v>
      </c>
      <c r="L19" s="839"/>
      <c r="M19" s="839"/>
      <c r="N19" s="69"/>
      <c r="O19" s="69"/>
      <c r="P19" s="69"/>
      <c r="Q19" s="69"/>
      <c r="R19" s="69"/>
      <c r="S19" s="69"/>
      <c r="T19" s="69"/>
    </row>
    <row r="20" spans="1:20" ht="15" customHeight="1">
      <c r="A20" s="69"/>
      <c r="B20" s="69"/>
      <c r="C20" s="69"/>
      <c r="D20" s="69"/>
      <c r="E20" s="69"/>
      <c r="F20" s="838"/>
      <c r="G20" s="71" t="s">
        <v>70</v>
      </c>
      <c r="H20" s="840"/>
      <c r="I20" s="840"/>
      <c r="J20" s="838"/>
      <c r="K20" s="71" t="s">
        <v>70</v>
      </c>
      <c r="L20" s="840"/>
      <c r="M20" s="840"/>
      <c r="N20" s="69"/>
      <c r="O20" s="69"/>
      <c r="P20" s="69"/>
      <c r="Q20" s="69"/>
      <c r="R20" s="69"/>
      <c r="S20" s="69"/>
      <c r="T20" s="69"/>
    </row>
    <row r="21" spans="1:20" ht="15" customHeight="1">
      <c r="A21" s="69"/>
      <c r="B21" s="69"/>
      <c r="C21" s="69"/>
      <c r="D21" s="69"/>
      <c r="E21" s="69"/>
      <c r="F21" s="838"/>
      <c r="G21" s="71" t="s">
        <v>71</v>
      </c>
      <c r="H21" s="840"/>
      <c r="I21" s="840"/>
      <c r="J21" s="838"/>
      <c r="K21" s="71" t="s">
        <v>71</v>
      </c>
      <c r="L21" s="840"/>
      <c r="M21" s="840"/>
      <c r="N21" s="69"/>
      <c r="O21" s="69"/>
      <c r="P21" s="69"/>
      <c r="Q21" s="69"/>
      <c r="R21" s="69"/>
      <c r="S21" s="69"/>
      <c r="T21" s="69"/>
    </row>
    <row r="22" spans="1:20">
      <c r="A22" s="69"/>
      <c r="B22" s="69"/>
      <c r="C22" s="837"/>
      <c r="D22" s="837"/>
      <c r="E22" s="837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</sheetData>
  <mergeCells count="31">
    <mergeCell ref="L19:M19"/>
    <mergeCell ref="H20:I20"/>
    <mergeCell ref="L20:M20"/>
    <mergeCell ref="L21:M21"/>
    <mergeCell ref="J19:J21"/>
    <mergeCell ref="C2:S2"/>
    <mergeCell ref="C3:T3"/>
    <mergeCell ref="F4:F6"/>
    <mergeCell ref="G4:G6"/>
    <mergeCell ref="H4:H6"/>
    <mergeCell ref="I4:I5"/>
    <mergeCell ref="J4:J6"/>
    <mergeCell ref="K4:T4"/>
    <mergeCell ref="D16:E16"/>
    <mergeCell ref="D13:E13"/>
    <mergeCell ref="D14:E14"/>
    <mergeCell ref="D15:E15"/>
    <mergeCell ref="D8:E8"/>
    <mergeCell ref="D9:E9"/>
    <mergeCell ref="A4:B5"/>
    <mergeCell ref="D7:E7"/>
    <mergeCell ref="D12:E12"/>
    <mergeCell ref="C4:C6"/>
    <mergeCell ref="D4:E6"/>
    <mergeCell ref="D10:E10"/>
    <mergeCell ref="D11:E11"/>
    <mergeCell ref="C22:E22"/>
    <mergeCell ref="B17:D17"/>
    <mergeCell ref="F19:F21"/>
    <mergeCell ref="H19:I19"/>
    <mergeCell ref="H21:I21"/>
  </mergeCells>
  <pageMargins left="0.21" right="0.2" top="0.75" bottom="0.75" header="0.3" footer="0.3"/>
  <pageSetup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B1A3-53D0-416A-926B-81CE5B33D188}">
  <dimension ref="A1:T26"/>
  <sheetViews>
    <sheetView workbookViewId="0">
      <selection activeCell="K19" sqref="K19:S19"/>
    </sheetView>
  </sheetViews>
  <sheetFormatPr defaultRowHeight="15"/>
  <cols>
    <col min="1" max="1" width="3.28515625" customWidth="1"/>
    <col min="2" max="2" width="0.140625" customWidth="1"/>
    <col min="3" max="3" width="5.7109375" customWidth="1"/>
    <col min="4" max="4" width="1.28515625" customWidth="1"/>
    <col min="5" max="5" width="6.5703125" customWidth="1"/>
    <col min="6" max="6" width="15.28515625" customWidth="1"/>
    <col min="7" max="7" width="5.42578125" customWidth="1"/>
    <col min="8" max="8" width="18.85546875" customWidth="1"/>
    <col min="9" max="9" width="7.7109375" customWidth="1"/>
    <col min="10" max="10" width="13.28515625" customWidth="1"/>
    <col min="11" max="11" width="10.28515625" customWidth="1"/>
    <col min="12" max="12" width="10.42578125" customWidth="1"/>
    <col min="13" max="13" width="11.28515625" customWidth="1"/>
    <col min="14" max="14" width="9" customWidth="1"/>
    <col min="15" max="15" width="11.28515625" customWidth="1"/>
    <col min="16" max="16" width="5.7109375" customWidth="1"/>
    <col min="17" max="17" width="6.7109375" customWidth="1"/>
    <col min="18" max="18" width="6.5703125" customWidth="1"/>
    <col min="19" max="19" width="9.42578125" customWidth="1"/>
    <col min="20" max="20" width="11.7109375" customWidth="1"/>
  </cols>
  <sheetData>
    <row r="1" spans="1:20">
      <c r="A1" s="72"/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ht="18" customHeight="1">
      <c r="A2" s="3"/>
      <c r="B2" s="3"/>
      <c r="C2" s="770" t="s">
        <v>302</v>
      </c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3"/>
    </row>
    <row r="3" spans="1:20" ht="21" customHeight="1" thickBot="1">
      <c r="A3" s="3"/>
      <c r="B3" s="3"/>
      <c r="C3" s="771" t="s">
        <v>842</v>
      </c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</row>
    <row r="4" spans="1:20" ht="15" customHeight="1" thickTop="1" thickBot="1">
      <c r="A4" s="787"/>
      <c r="B4" s="787"/>
      <c r="C4" s="773" t="s">
        <v>74</v>
      </c>
      <c r="D4" s="774" t="s">
        <v>26</v>
      </c>
      <c r="E4" s="774"/>
      <c r="F4" s="774" t="s">
        <v>117</v>
      </c>
      <c r="G4" s="774" t="s">
        <v>75</v>
      </c>
      <c r="H4" s="775" t="s">
        <v>76</v>
      </c>
      <c r="I4" s="774" t="s">
        <v>7</v>
      </c>
      <c r="J4" s="774" t="s">
        <v>77</v>
      </c>
      <c r="K4" s="776" t="s">
        <v>78</v>
      </c>
      <c r="L4" s="776"/>
      <c r="M4" s="776"/>
      <c r="N4" s="776"/>
      <c r="O4" s="776"/>
      <c r="P4" s="776"/>
      <c r="Q4" s="776"/>
      <c r="R4" s="776"/>
      <c r="S4" s="776"/>
      <c r="T4" s="776"/>
    </row>
    <row r="5" spans="1:20" ht="15" customHeight="1" thickTop="1" thickBot="1">
      <c r="A5" s="787"/>
      <c r="B5" s="787"/>
      <c r="C5" s="773"/>
      <c r="D5" s="774"/>
      <c r="E5" s="774"/>
      <c r="F5" s="774"/>
      <c r="G5" s="774"/>
      <c r="H5" s="775"/>
      <c r="I5" s="774"/>
      <c r="J5" s="774"/>
      <c r="K5" s="101" t="s">
        <v>58</v>
      </c>
      <c r="L5" s="101" t="s">
        <v>60</v>
      </c>
      <c r="M5" s="101" t="s">
        <v>43</v>
      </c>
      <c r="N5" s="101" t="s">
        <v>45</v>
      </c>
      <c r="O5" s="101" t="s">
        <v>47</v>
      </c>
      <c r="P5" s="101" t="s">
        <v>49</v>
      </c>
      <c r="Q5" s="101" t="s">
        <v>51</v>
      </c>
      <c r="R5" s="101" t="s">
        <v>53</v>
      </c>
      <c r="S5" s="265" t="s">
        <v>55</v>
      </c>
      <c r="T5" s="102" t="s">
        <v>79</v>
      </c>
    </row>
    <row r="6" spans="1:20" ht="51" customHeight="1" thickTop="1">
      <c r="A6" s="3"/>
      <c r="B6" s="3"/>
      <c r="C6" s="773"/>
      <c r="D6" s="774"/>
      <c r="E6" s="774"/>
      <c r="F6" s="774"/>
      <c r="G6" s="774"/>
      <c r="H6" s="775"/>
      <c r="I6" s="103" t="s">
        <v>80</v>
      </c>
      <c r="J6" s="774"/>
      <c r="K6" s="104" t="s">
        <v>303</v>
      </c>
      <c r="L6" s="104" t="s">
        <v>304</v>
      </c>
      <c r="M6" s="104" t="s">
        <v>83</v>
      </c>
      <c r="N6" s="104" t="s">
        <v>305</v>
      </c>
      <c r="O6" s="104" t="s">
        <v>306</v>
      </c>
      <c r="P6" s="104" t="s">
        <v>307</v>
      </c>
      <c r="Q6" s="104" t="s">
        <v>308</v>
      </c>
      <c r="R6" s="104" t="s">
        <v>309</v>
      </c>
      <c r="S6" s="266" t="s">
        <v>89</v>
      </c>
      <c r="T6" s="105" t="s">
        <v>79</v>
      </c>
    </row>
    <row r="7" spans="1:20" ht="15" customHeight="1">
      <c r="A7" s="3"/>
      <c r="B7" s="3"/>
      <c r="C7" s="106" t="s">
        <v>4</v>
      </c>
      <c r="D7" s="828" t="s">
        <v>30</v>
      </c>
      <c r="E7" s="828"/>
      <c r="F7" s="109" t="s">
        <v>31</v>
      </c>
      <c r="G7" s="107" t="s">
        <v>90</v>
      </c>
      <c r="H7" s="108" t="s">
        <v>91</v>
      </c>
      <c r="I7" s="107">
        <v>2025</v>
      </c>
      <c r="J7" s="109" t="s">
        <v>92</v>
      </c>
      <c r="K7" s="110">
        <v>0</v>
      </c>
      <c r="L7" s="110">
        <v>12000000</v>
      </c>
      <c r="M7" s="110">
        <v>499270000</v>
      </c>
      <c r="N7" s="110">
        <v>85320000</v>
      </c>
      <c r="O7" s="110">
        <v>86737000</v>
      </c>
      <c r="P7" s="110">
        <v>0</v>
      </c>
      <c r="Q7" s="110">
        <v>0</v>
      </c>
      <c r="R7" s="110">
        <v>0</v>
      </c>
      <c r="S7" s="267">
        <v>0</v>
      </c>
      <c r="T7" s="111">
        <f t="shared" ref="T7:T19" si="0">SUM(K7:S7)</f>
        <v>683327000</v>
      </c>
    </row>
    <row r="8" spans="1:20" ht="15" customHeight="1">
      <c r="A8" s="3"/>
      <c r="B8" s="3"/>
      <c r="C8" s="106" t="s">
        <v>4</v>
      </c>
      <c r="D8" s="828" t="s">
        <v>30</v>
      </c>
      <c r="E8" s="828"/>
      <c r="F8" s="109" t="s">
        <v>31</v>
      </c>
      <c r="G8" s="107" t="s">
        <v>90</v>
      </c>
      <c r="H8" s="108" t="s">
        <v>91</v>
      </c>
      <c r="I8" s="107">
        <v>2025</v>
      </c>
      <c r="J8" s="109" t="s">
        <v>93</v>
      </c>
      <c r="K8" s="661"/>
      <c r="L8" s="661">
        <f>'[1]Aneksi 2.0 Pref'!H24</f>
        <v>10500000</v>
      </c>
      <c r="M8" s="661">
        <f>'[1]Aneksi 2.0 Pref'!H15</f>
        <v>498689200</v>
      </c>
      <c r="N8" s="661">
        <f>'[1]Aneksi 2.0 Pref'!H16</f>
        <v>85320000</v>
      </c>
      <c r="O8" s="661">
        <f>'[1]Aneksi 2.0 Pref'!H17</f>
        <v>86375800</v>
      </c>
      <c r="P8" s="661"/>
      <c r="Q8" s="661"/>
      <c r="R8" s="661"/>
      <c r="S8" s="661">
        <f>'[1]Aneksi 2.0 Pref'!H21</f>
        <v>4502000</v>
      </c>
      <c r="T8" s="111">
        <f t="shared" si="0"/>
        <v>685387000</v>
      </c>
    </row>
    <row r="9" spans="1:20" ht="15" customHeight="1">
      <c r="A9" s="3"/>
      <c r="B9" s="3"/>
      <c r="C9" s="106" t="s">
        <v>4</v>
      </c>
      <c r="D9" s="828" t="s">
        <v>30</v>
      </c>
      <c r="E9" s="828"/>
      <c r="F9" s="109" t="s">
        <v>31</v>
      </c>
      <c r="G9" s="107" t="s">
        <v>90</v>
      </c>
      <c r="H9" s="108" t="s">
        <v>91</v>
      </c>
      <c r="I9" s="107">
        <v>2025</v>
      </c>
      <c r="J9" s="109" t="s">
        <v>94</v>
      </c>
      <c r="K9" s="661"/>
      <c r="L9" s="661">
        <f>'[1]Aneksi 2.0 Pref'!K24</f>
        <v>9822364</v>
      </c>
      <c r="M9" s="661">
        <f>'[1]Aneksi 2.0 Pref'!K15</f>
        <v>472203862</v>
      </c>
      <c r="N9" s="661">
        <f>'[1]Aneksi 2.0 Pref'!K16</f>
        <v>78192646</v>
      </c>
      <c r="O9" s="661">
        <f>'[1]Aneksi 2.0 Pref'!K17</f>
        <v>75235822</v>
      </c>
      <c r="P9" s="661"/>
      <c r="Q9" s="661"/>
      <c r="R9" s="661"/>
      <c r="S9" s="661">
        <f>'[1]Aneksi 2.0 Pref'!K21</f>
        <v>3918870</v>
      </c>
      <c r="T9" s="111">
        <f t="shared" si="0"/>
        <v>639373564</v>
      </c>
    </row>
    <row r="10" spans="1:20" ht="15" customHeight="1">
      <c r="A10" s="3"/>
      <c r="B10" s="3"/>
      <c r="C10" s="106" t="s">
        <v>4</v>
      </c>
      <c r="D10" s="828" t="s">
        <v>30</v>
      </c>
      <c r="E10" s="828"/>
      <c r="F10" s="109" t="s">
        <v>31</v>
      </c>
      <c r="G10" s="107" t="s">
        <v>90</v>
      </c>
      <c r="H10" s="108" t="s">
        <v>91</v>
      </c>
      <c r="I10" s="107">
        <v>2025</v>
      </c>
      <c r="J10" s="109" t="s">
        <v>95</v>
      </c>
      <c r="K10" s="661"/>
      <c r="L10" s="661"/>
      <c r="M10" s="661"/>
      <c r="N10" s="661"/>
      <c r="O10" s="661">
        <v>153006</v>
      </c>
      <c r="P10" s="661"/>
      <c r="Q10" s="661"/>
      <c r="R10" s="661"/>
      <c r="S10" s="661"/>
      <c r="T10" s="111">
        <f t="shared" si="0"/>
        <v>153006</v>
      </c>
    </row>
    <row r="11" spans="1:20" ht="15" customHeight="1">
      <c r="A11" s="3"/>
      <c r="B11" s="3"/>
      <c r="C11" s="106" t="s">
        <v>4</v>
      </c>
      <c r="D11" s="828" t="s">
        <v>30</v>
      </c>
      <c r="E11" s="828"/>
      <c r="F11" s="109" t="s">
        <v>31</v>
      </c>
      <c r="G11" s="107" t="s">
        <v>96</v>
      </c>
      <c r="H11" s="108" t="s">
        <v>97</v>
      </c>
      <c r="I11" s="107">
        <v>2025</v>
      </c>
      <c r="J11" s="109" t="s">
        <v>92</v>
      </c>
      <c r="K11" s="661"/>
      <c r="L11" s="661">
        <v>20000000</v>
      </c>
      <c r="M11" s="661"/>
      <c r="N11" s="661"/>
      <c r="O11" s="661"/>
      <c r="P11" s="661"/>
      <c r="Q11" s="661"/>
      <c r="R11" s="661"/>
      <c r="S11" s="661"/>
      <c r="T11" s="111">
        <f t="shared" si="0"/>
        <v>20000000</v>
      </c>
    </row>
    <row r="12" spans="1:20" ht="15" customHeight="1">
      <c r="A12" s="3"/>
      <c r="B12" s="3"/>
      <c r="C12" s="106" t="s">
        <v>4</v>
      </c>
      <c r="D12" s="828" t="s">
        <v>30</v>
      </c>
      <c r="E12" s="828"/>
      <c r="F12" s="109" t="s">
        <v>31</v>
      </c>
      <c r="G12" s="107" t="s">
        <v>96</v>
      </c>
      <c r="H12" s="108" t="s">
        <v>97</v>
      </c>
      <c r="I12" s="107">
        <v>2025</v>
      </c>
      <c r="J12" s="109" t="s">
        <v>93</v>
      </c>
      <c r="K12" s="661">
        <f>'[1]Aneksi 2.0 Pref'!H26</f>
        <v>1593000</v>
      </c>
      <c r="L12" s="661">
        <v>0</v>
      </c>
      <c r="M12" s="661"/>
      <c r="N12" s="661"/>
      <c r="O12" s="661"/>
      <c r="P12" s="661"/>
      <c r="Q12" s="661"/>
      <c r="R12" s="661"/>
      <c r="S12" s="661"/>
      <c r="T12" s="111">
        <f t="shared" si="0"/>
        <v>1593000</v>
      </c>
    </row>
    <row r="13" spans="1:20" ht="15" customHeight="1">
      <c r="A13" s="3"/>
      <c r="B13" s="3"/>
      <c r="C13" s="106" t="s">
        <v>4</v>
      </c>
      <c r="D13" s="828" t="s">
        <v>30</v>
      </c>
      <c r="E13" s="828"/>
      <c r="F13" s="109" t="s">
        <v>31</v>
      </c>
      <c r="G13" s="107" t="s">
        <v>96</v>
      </c>
      <c r="H13" s="108" t="s">
        <v>97</v>
      </c>
      <c r="I13" s="107">
        <v>2025</v>
      </c>
      <c r="J13" s="109" t="s">
        <v>94</v>
      </c>
      <c r="K13" s="661">
        <f>'[1]Aneksi 2.0 Pref'!K26</f>
        <v>1588450</v>
      </c>
      <c r="L13" s="661">
        <v>0</v>
      </c>
      <c r="M13" s="661"/>
      <c r="N13" s="661"/>
      <c r="O13" s="661"/>
      <c r="P13" s="661"/>
      <c r="Q13" s="661"/>
      <c r="R13" s="661"/>
      <c r="S13" s="661"/>
      <c r="T13" s="111">
        <f t="shared" si="0"/>
        <v>1588450</v>
      </c>
    </row>
    <row r="14" spans="1:20" ht="15" customHeight="1">
      <c r="A14" s="3"/>
      <c r="B14" s="3"/>
      <c r="C14" s="106" t="s">
        <v>4</v>
      </c>
      <c r="D14" s="828" t="s">
        <v>30</v>
      </c>
      <c r="E14" s="828"/>
      <c r="F14" s="109" t="s">
        <v>31</v>
      </c>
      <c r="G14" s="107" t="s">
        <v>96</v>
      </c>
      <c r="H14" s="108" t="s">
        <v>97</v>
      </c>
      <c r="I14" s="107">
        <v>2025</v>
      </c>
      <c r="J14" s="109" t="s">
        <v>95</v>
      </c>
      <c r="K14" s="661"/>
      <c r="L14" s="661"/>
      <c r="M14" s="661"/>
      <c r="N14" s="661"/>
      <c r="O14" s="661"/>
      <c r="P14" s="661"/>
      <c r="Q14" s="661"/>
      <c r="R14" s="661"/>
      <c r="S14" s="661"/>
      <c r="T14" s="111">
        <f t="shared" si="0"/>
        <v>0</v>
      </c>
    </row>
    <row r="15" spans="1:20" ht="15" customHeight="1">
      <c r="A15" s="3"/>
      <c r="B15" s="3"/>
      <c r="C15" s="106" t="s">
        <v>4</v>
      </c>
      <c r="D15" s="828" t="s">
        <v>30</v>
      </c>
      <c r="E15" s="828"/>
      <c r="F15" s="109" t="s">
        <v>31</v>
      </c>
      <c r="G15" s="107"/>
      <c r="H15" s="108" t="s">
        <v>79</v>
      </c>
      <c r="I15" s="107">
        <v>2025</v>
      </c>
      <c r="J15" s="109" t="s">
        <v>92</v>
      </c>
      <c r="K15" s="661">
        <f>K7+K11</f>
        <v>0</v>
      </c>
      <c r="L15" s="661">
        <f>L7+L11</f>
        <v>32000000</v>
      </c>
      <c r="M15" s="661">
        <f t="shared" ref="M15:S15" si="1">M7+M11</f>
        <v>499270000</v>
      </c>
      <c r="N15" s="661">
        <f t="shared" si="1"/>
        <v>85320000</v>
      </c>
      <c r="O15" s="661">
        <f t="shared" si="1"/>
        <v>86737000</v>
      </c>
      <c r="P15" s="661">
        <f t="shared" si="1"/>
        <v>0</v>
      </c>
      <c r="Q15" s="661">
        <f t="shared" si="1"/>
        <v>0</v>
      </c>
      <c r="R15" s="661">
        <f t="shared" si="1"/>
        <v>0</v>
      </c>
      <c r="S15" s="661">
        <f t="shared" si="1"/>
        <v>0</v>
      </c>
      <c r="T15" s="111">
        <f t="shared" si="0"/>
        <v>703327000</v>
      </c>
    </row>
    <row r="16" spans="1:20" ht="15" customHeight="1">
      <c r="A16" s="3"/>
      <c r="B16" s="3"/>
      <c r="C16" s="106" t="s">
        <v>4</v>
      </c>
      <c r="D16" s="828" t="s">
        <v>30</v>
      </c>
      <c r="E16" s="828"/>
      <c r="F16" s="109" t="s">
        <v>31</v>
      </c>
      <c r="G16" s="107"/>
      <c r="H16" s="108" t="s">
        <v>79</v>
      </c>
      <c r="I16" s="107">
        <v>2025</v>
      </c>
      <c r="J16" s="109" t="s">
        <v>93</v>
      </c>
      <c r="K16" s="661">
        <f>K8+K12</f>
        <v>1593000</v>
      </c>
      <c r="L16" s="661">
        <f t="shared" ref="L16:S18" si="2">L8+L12</f>
        <v>10500000</v>
      </c>
      <c r="M16" s="661">
        <f t="shared" si="2"/>
        <v>498689200</v>
      </c>
      <c r="N16" s="661">
        <f t="shared" si="2"/>
        <v>85320000</v>
      </c>
      <c r="O16" s="661">
        <f t="shared" si="2"/>
        <v>86375800</v>
      </c>
      <c r="P16" s="661">
        <f t="shared" si="2"/>
        <v>0</v>
      </c>
      <c r="Q16" s="661">
        <f t="shared" si="2"/>
        <v>0</v>
      </c>
      <c r="R16" s="661">
        <f t="shared" si="2"/>
        <v>0</v>
      </c>
      <c r="S16" s="661">
        <f t="shared" si="2"/>
        <v>4502000</v>
      </c>
      <c r="T16" s="111">
        <f t="shared" si="0"/>
        <v>686980000</v>
      </c>
    </row>
    <row r="17" spans="1:20" ht="15" customHeight="1">
      <c r="A17" s="3"/>
      <c r="B17" s="3"/>
      <c r="C17" s="106" t="s">
        <v>4</v>
      </c>
      <c r="D17" s="828" t="s">
        <v>30</v>
      </c>
      <c r="E17" s="828"/>
      <c r="F17" s="109" t="s">
        <v>31</v>
      </c>
      <c r="G17" s="107"/>
      <c r="H17" s="108" t="s">
        <v>79</v>
      </c>
      <c r="I17" s="107">
        <v>2025</v>
      </c>
      <c r="J17" s="109" t="s">
        <v>94</v>
      </c>
      <c r="K17" s="661">
        <f>K13</f>
        <v>1588450</v>
      </c>
      <c r="L17" s="661">
        <f t="shared" si="2"/>
        <v>9822364</v>
      </c>
      <c r="M17" s="661">
        <f t="shared" si="2"/>
        <v>472203862</v>
      </c>
      <c r="N17" s="661">
        <f t="shared" si="2"/>
        <v>78192646</v>
      </c>
      <c r="O17" s="661">
        <f t="shared" si="2"/>
        <v>75235822</v>
      </c>
      <c r="P17" s="661">
        <f t="shared" si="2"/>
        <v>0</v>
      </c>
      <c r="Q17" s="661">
        <f t="shared" si="2"/>
        <v>0</v>
      </c>
      <c r="R17" s="661">
        <f t="shared" si="2"/>
        <v>0</v>
      </c>
      <c r="S17" s="661">
        <f t="shared" si="2"/>
        <v>3918870</v>
      </c>
      <c r="T17" s="111">
        <f t="shared" si="0"/>
        <v>640962014</v>
      </c>
    </row>
    <row r="18" spans="1:20" ht="15" customHeight="1">
      <c r="A18" s="3"/>
      <c r="B18" s="3"/>
      <c r="C18" s="106" t="s">
        <v>4</v>
      </c>
      <c r="D18" s="828" t="s">
        <v>30</v>
      </c>
      <c r="E18" s="828"/>
      <c r="F18" s="109" t="s">
        <v>31</v>
      </c>
      <c r="G18" s="107"/>
      <c r="H18" s="108" t="s">
        <v>79</v>
      </c>
      <c r="I18" s="107">
        <v>2025</v>
      </c>
      <c r="J18" s="109" t="s">
        <v>95</v>
      </c>
      <c r="K18" s="661">
        <f>K10+K14</f>
        <v>0</v>
      </c>
      <c r="L18" s="661">
        <f t="shared" si="2"/>
        <v>0</v>
      </c>
      <c r="M18" s="661">
        <f t="shared" si="2"/>
        <v>0</v>
      </c>
      <c r="N18" s="661">
        <f t="shared" si="2"/>
        <v>0</v>
      </c>
      <c r="O18" s="661">
        <f t="shared" si="2"/>
        <v>153006</v>
      </c>
      <c r="P18" s="661">
        <f t="shared" si="2"/>
        <v>0</v>
      </c>
      <c r="Q18" s="661">
        <f t="shared" si="2"/>
        <v>0</v>
      </c>
      <c r="R18" s="661">
        <f t="shared" si="2"/>
        <v>0</v>
      </c>
      <c r="S18" s="661">
        <f t="shared" si="2"/>
        <v>0</v>
      </c>
      <c r="T18" s="111">
        <f t="shared" si="0"/>
        <v>153006</v>
      </c>
    </row>
    <row r="19" spans="1:20" ht="15" customHeight="1">
      <c r="A19" s="3"/>
      <c r="B19" s="3"/>
      <c r="C19" s="106" t="s">
        <v>4</v>
      </c>
      <c r="D19" s="828" t="s">
        <v>30</v>
      </c>
      <c r="E19" s="828"/>
      <c r="F19" s="109" t="s">
        <v>100</v>
      </c>
      <c r="G19" s="107"/>
      <c r="H19" s="108"/>
      <c r="I19" s="107">
        <v>2025</v>
      </c>
      <c r="J19" s="109"/>
      <c r="K19" s="267">
        <f>K16-K17</f>
        <v>4550</v>
      </c>
      <c r="L19" s="267">
        <f t="shared" ref="L19:S19" si="3">L16-L17</f>
        <v>677636</v>
      </c>
      <c r="M19" s="267">
        <f t="shared" si="3"/>
        <v>26485338</v>
      </c>
      <c r="N19" s="267">
        <f t="shared" si="3"/>
        <v>7127354</v>
      </c>
      <c r="O19" s="267">
        <f t="shared" si="3"/>
        <v>11139978</v>
      </c>
      <c r="P19" s="267">
        <f t="shared" si="3"/>
        <v>0</v>
      </c>
      <c r="Q19" s="267">
        <f t="shared" si="3"/>
        <v>0</v>
      </c>
      <c r="R19" s="267">
        <f t="shared" si="3"/>
        <v>0</v>
      </c>
      <c r="S19" s="267">
        <f t="shared" si="3"/>
        <v>583130</v>
      </c>
      <c r="T19" s="111">
        <f t="shared" si="0"/>
        <v>46017986</v>
      </c>
    </row>
    <row r="20" spans="1:20" ht="15" customHeight="1">
      <c r="A20" s="3"/>
      <c r="B20" s="3"/>
      <c r="C20" s="106" t="s">
        <v>4</v>
      </c>
      <c r="D20" s="828" t="s">
        <v>30</v>
      </c>
      <c r="E20" s="828"/>
      <c r="F20" s="109" t="s">
        <v>101</v>
      </c>
      <c r="G20" s="107"/>
      <c r="H20" s="108"/>
      <c r="I20" s="107">
        <v>2025</v>
      </c>
      <c r="J20" s="109"/>
      <c r="K20" s="267"/>
      <c r="L20" s="267">
        <f>L17/L16*100</f>
        <v>93.546323809523813</v>
      </c>
      <c r="M20" s="267">
        <f t="shared" ref="M20:T20" si="4">M17/M16*100</f>
        <v>94.689009106273005</v>
      </c>
      <c r="N20" s="267">
        <f t="shared" si="4"/>
        <v>91.646326769807786</v>
      </c>
      <c r="O20" s="267">
        <f t="shared" si="4"/>
        <v>87.102894560745028</v>
      </c>
      <c r="P20" s="267">
        <v>0</v>
      </c>
      <c r="Q20" s="267">
        <v>0</v>
      </c>
      <c r="R20" s="267">
        <v>0</v>
      </c>
      <c r="S20" s="267">
        <f t="shared" si="4"/>
        <v>87.047312305641938</v>
      </c>
      <c r="T20" s="267">
        <f t="shared" si="4"/>
        <v>93.301408192378233</v>
      </c>
    </row>
    <row r="21" spans="1:20" ht="15" customHeight="1">
      <c r="A21" s="72"/>
      <c r="B21" s="842"/>
      <c r="C21" s="842"/>
      <c r="D21" s="84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ht="15" customHeight="1">
      <c r="A22" s="72"/>
      <c r="B22" s="72"/>
      <c r="C22" s="72"/>
      <c r="D22" s="72"/>
      <c r="E22" s="72"/>
      <c r="F22" s="843" t="s">
        <v>113</v>
      </c>
      <c r="G22" s="74" t="s">
        <v>69</v>
      </c>
      <c r="H22" s="844"/>
      <c r="I22" s="844"/>
      <c r="J22" s="843" t="s">
        <v>68</v>
      </c>
      <c r="K22" s="74" t="s">
        <v>69</v>
      </c>
      <c r="L22" s="844"/>
      <c r="M22" s="844"/>
      <c r="N22" s="72"/>
      <c r="O22" s="72"/>
      <c r="P22" s="72"/>
      <c r="Q22" s="72"/>
      <c r="R22" s="72"/>
      <c r="S22" s="72"/>
      <c r="T22" s="72"/>
    </row>
    <row r="23" spans="1:20" ht="15" customHeight="1">
      <c r="A23" s="72"/>
      <c r="B23" s="72"/>
      <c r="C23" s="72"/>
      <c r="D23" s="72"/>
      <c r="E23" s="72"/>
      <c r="F23" s="843"/>
      <c r="G23" s="74" t="s">
        <v>70</v>
      </c>
      <c r="H23" s="845"/>
      <c r="I23" s="845"/>
      <c r="J23" s="843"/>
      <c r="K23" s="74" t="s">
        <v>70</v>
      </c>
      <c r="L23" s="845"/>
      <c r="M23" s="845"/>
      <c r="N23" s="72"/>
      <c r="O23" s="72"/>
      <c r="P23" s="72"/>
      <c r="Q23" s="72"/>
      <c r="R23" s="72"/>
      <c r="S23" s="72"/>
      <c r="T23" s="72"/>
    </row>
    <row r="24" spans="1:20" ht="15" customHeight="1">
      <c r="A24" s="72"/>
      <c r="B24" s="72"/>
      <c r="C24" s="72"/>
      <c r="D24" s="72"/>
      <c r="E24" s="72"/>
      <c r="F24" s="843"/>
      <c r="G24" s="74" t="s">
        <v>71</v>
      </c>
      <c r="H24" s="845"/>
      <c r="I24" s="845"/>
      <c r="J24" s="843"/>
      <c r="K24" s="74" t="s">
        <v>71</v>
      </c>
      <c r="L24" s="845"/>
      <c r="M24" s="845"/>
      <c r="N24" s="72"/>
      <c r="O24" s="72"/>
      <c r="P24" s="72"/>
      <c r="Q24" s="72"/>
      <c r="R24" s="72"/>
      <c r="S24" s="72"/>
      <c r="T24" s="72"/>
    </row>
    <row r="25" spans="1:20" ht="15" customHeight="1">
      <c r="A25" s="72"/>
      <c r="B25" s="72"/>
      <c r="C25" s="842"/>
      <c r="D25" s="842"/>
      <c r="E25" s="84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>
      <c r="A26" s="3"/>
      <c r="B26" s="3"/>
      <c r="C26" s="841"/>
      <c r="D26" s="841"/>
      <c r="E26" s="8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</sheetData>
  <mergeCells count="36">
    <mergeCell ref="F22:F24"/>
    <mergeCell ref="H22:I22"/>
    <mergeCell ref="J22:J24"/>
    <mergeCell ref="L22:M22"/>
    <mergeCell ref="H23:I23"/>
    <mergeCell ref="L23:M23"/>
    <mergeCell ref="H24:I24"/>
    <mergeCell ref="L24:M24"/>
    <mergeCell ref="C2:S2"/>
    <mergeCell ref="C3:T3"/>
    <mergeCell ref="D20:E20"/>
    <mergeCell ref="B21:D21"/>
    <mergeCell ref="D19:E19"/>
    <mergeCell ref="D17:E17"/>
    <mergeCell ref="D18:E18"/>
    <mergeCell ref="I4:I5"/>
    <mergeCell ref="J4:J6"/>
    <mergeCell ref="K4:T4"/>
    <mergeCell ref="C4:C6"/>
    <mergeCell ref="D4:E6"/>
    <mergeCell ref="F4:F6"/>
    <mergeCell ref="G4:G6"/>
    <mergeCell ref="H4:H6"/>
    <mergeCell ref="A4:B5"/>
    <mergeCell ref="C26:E26"/>
    <mergeCell ref="D7:E7"/>
    <mergeCell ref="D8:E8"/>
    <mergeCell ref="D9:E9"/>
    <mergeCell ref="D11:E11"/>
    <mergeCell ref="D12:E12"/>
    <mergeCell ref="D10:E10"/>
    <mergeCell ref="D16:E16"/>
    <mergeCell ref="D14:E14"/>
    <mergeCell ref="D15:E15"/>
    <mergeCell ref="D13:E13"/>
    <mergeCell ref="C25:E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98A8-321D-41C5-A444-159817D84958}">
  <dimension ref="A1:T21"/>
  <sheetViews>
    <sheetView workbookViewId="0">
      <selection activeCell="O25" sqref="O25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85546875" customWidth="1"/>
    <col min="6" max="6" width="25.140625" customWidth="1"/>
    <col min="7" max="7" width="8.140625" customWidth="1"/>
    <col min="8" max="8" width="12.42578125" customWidth="1"/>
    <col min="9" max="9" width="11.7109375" customWidth="1"/>
    <col min="10" max="10" width="13.28515625" customWidth="1"/>
    <col min="11" max="11" width="10.28515625" customWidth="1"/>
    <col min="12" max="12" width="12" customWidth="1"/>
    <col min="13" max="13" width="11.7109375" customWidth="1"/>
    <col min="14" max="14" width="11.5703125" customWidth="1"/>
    <col min="15" max="15" width="11.28515625" customWidth="1"/>
    <col min="16" max="16" width="8.140625" customWidth="1"/>
    <col min="17" max="17" width="7.42578125" customWidth="1"/>
    <col min="18" max="18" width="6.140625" customWidth="1"/>
    <col min="19" max="19" width="9" customWidth="1"/>
    <col min="20" max="20" width="12.28515625" customWidth="1"/>
  </cols>
  <sheetData>
    <row r="1" spans="1:20" ht="20.100000000000001" customHeight="1">
      <c r="A1" s="75"/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18" customHeight="1">
      <c r="A2" s="3"/>
      <c r="B2" s="3"/>
      <c r="C2" s="770" t="s">
        <v>302</v>
      </c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3"/>
    </row>
    <row r="3" spans="1:20" ht="21" customHeight="1" thickBot="1">
      <c r="A3" s="3"/>
      <c r="B3" s="3"/>
      <c r="C3" s="771" t="s">
        <v>842</v>
      </c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</row>
    <row r="4" spans="1:20" ht="15" customHeight="1" thickTop="1" thickBot="1">
      <c r="A4" s="787"/>
      <c r="B4" s="787"/>
      <c r="C4" s="773" t="s">
        <v>74</v>
      </c>
      <c r="D4" s="774" t="s">
        <v>26</v>
      </c>
      <c r="E4" s="774"/>
      <c r="F4" s="774" t="s">
        <v>117</v>
      </c>
      <c r="G4" s="774" t="s">
        <v>75</v>
      </c>
      <c r="H4" s="775" t="s">
        <v>76</v>
      </c>
      <c r="I4" s="774" t="s">
        <v>7</v>
      </c>
      <c r="J4" s="774" t="s">
        <v>77</v>
      </c>
      <c r="K4" s="776" t="s">
        <v>78</v>
      </c>
      <c r="L4" s="776"/>
      <c r="M4" s="776"/>
      <c r="N4" s="776"/>
      <c r="O4" s="776"/>
      <c r="P4" s="776"/>
      <c r="Q4" s="776"/>
      <c r="R4" s="776"/>
      <c r="S4" s="776"/>
      <c r="T4" s="776"/>
    </row>
    <row r="5" spans="1:20" ht="15" customHeight="1" thickTop="1" thickBot="1">
      <c r="A5" s="787"/>
      <c r="B5" s="787"/>
      <c r="C5" s="773"/>
      <c r="D5" s="774"/>
      <c r="E5" s="774"/>
      <c r="F5" s="774"/>
      <c r="G5" s="774"/>
      <c r="H5" s="775"/>
      <c r="I5" s="774"/>
      <c r="J5" s="774"/>
      <c r="K5" s="101" t="s">
        <v>58</v>
      </c>
      <c r="L5" s="101" t="s">
        <v>60</v>
      </c>
      <c r="M5" s="101" t="s">
        <v>43</v>
      </c>
      <c r="N5" s="101" t="s">
        <v>45</v>
      </c>
      <c r="O5" s="101" t="s">
        <v>47</v>
      </c>
      <c r="P5" s="101" t="s">
        <v>49</v>
      </c>
      <c r="Q5" s="101" t="s">
        <v>51</v>
      </c>
      <c r="R5" s="101" t="s">
        <v>53</v>
      </c>
      <c r="S5" s="265" t="s">
        <v>55</v>
      </c>
      <c r="T5" s="102" t="s">
        <v>79</v>
      </c>
    </row>
    <row r="6" spans="1:20" ht="51" customHeight="1" thickTop="1">
      <c r="A6" s="3"/>
      <c r="B6" s="3"/>
      <c r="C6" s="773"/>
      <c r="D6" s="774"/>
      <c r="E6" s="774"/>
      <c r="F6" s="774"/>
      <c r="G6" s="774"/>
      <c r="H6" s="775"/>
      <c r="I6" s="103" t="s">
        <v>80</v>
      </c>
      <c r="J6" s="774"/>
      <c r="K6" s="104" t="s">
        <v>303</v>
      </c>
      <c r="L6" s="104" t="s">
        <v>304</v>
      </c>
      <c r="M6" s="104" t="s">
        <v>83</v>
      </c>
      <c r="N6" s="104" t="s">
        <v>305</v>
      </c>
      <c r="O6" s="104" t="s">
        <v>306</v>
      </c>
      <c r="P6" s="104" t="s">
        <v>307</v>
      </c>
      <c r="Q6" s="104" t="s">
        <v>308</v>
      </c>
      <c r="R6" s="104" t="s">
        <v>309</v>
      </c>
      <c r="S6" s="266" t="s">
        <v>89</v>
      </c>
      <c r="T6" s="105" t="s">
        <v>79</v>
      </c>
    </row>
    <row r="7" spans="1:20" ht="15" customHeight="1">
      <c r="A7" s="3"/>
      <c r="B7" s="3"/>
      <c r="C7" s="106" t="s">
        <v>4</v>
      </c>
      <c r="D7" s="828" t="s">
        <v>32</v>
      </c>
      <c r="E7" s="828"/>
      <c r="F7" s="109" t="s">
        <v>33</v>
      </c>
      <c r="G7" s="107" t="s">
        <v>90</v>
      </c>
      <c r="H7" s="108" t="s">
        <v>91</v>
      </c>
      <c r="I7" s="107">
        <v>2025</v>
      </c>
      <c r="J7" s="109" t="s">
        <v>92</v>
      </c>
      <c r="K7" s="110">
        <v>0</v>
      </c>
      <c r="L7" s="110">
        <v>202000000</v>
      </c>
      <c r="M7" s="110">
        <v>468442000</v>
      </c>
      <c r="N7" s="110">
        <v>79480000</v>
      </c>
      <c r="O7" s="110">
        <v>80820000</v>
      </c>
      <c r="P7" s="110">
        <v>0</v>
      </c>
      <c r="Q7" s="110">
        <v>0</v>
      </c>
      <c r="R7" s="110">
        <v>0</v>
      </c>
      <c r="S7" s="267">
        <v>0</v>
      </c>
      <c r="T7" s="111">
        <f>SUM(K7:S7)</f>
        <v>830742000</v>
      </c>
    </row>
    <row r="8" spans="1:20" ht="15" customHeight="1">
      <c r="A8" s="3"/>
      <c r="B8" s="3"/>
      <c r="C8" s="106" t="s">
        <v>4</v>
      </c>
      <c r="D8" s="828" t="s">
        <v>32</v>
      </c>
      <c r="E8" s="828"/>
      <c r="F8" s="109" t="s">
        <v>33</v>
      </c>
      <c r="G8" s="107" t="s">
        <v>90</v>
      </c>
      <c r="H8" s="108" t="s">
        <v>91</v>
      </c>
      <c r="I8" s="107">
        <v>2025</v>
      </c>
      <c r="J8" s="109" t="s">
        <v>93</v>
      </c>
      <c r="K8" s="110"/>
      <c r="L8" s="267">
        <v>202000000</v>
      </c>
      <c r="M8" s="267">
        <v>629532000</v>
      </c>
      <c r="N8" s="267">
        <v>108167000</v>
      </c>
      <c r="O8" s="267">
        <v>27043000</v>
      </c>
      <c r="P8" s="267">
        <v>0</v>
      </c>
      <c r="Q8" s="267">
        <v>0</v>
      </c>
      <c r="R8" s="267">
        <v>0</v>
      </c>
      <c r="S8" s="267">
        <v>1534495</v>
      </c>
      <c r="T8" s="111">
        <f t="shared" ref="T8:T15" si="0">SUM(K8:S8)</f>
        <v>968276495</v>
      </c>
    </row>
    <row r="9" spans="1:20" ht="15" customHeight="1">
      <c r="A9" s="3"/>
      <c r="B9" s="3"/>
      <c r="C9" s="106" t="s">
        <v>4</v>
      </c>
      <c r="D9" s="828" t="s">
        <v>32</v>
      </c>
      <c r="E9" s="828"/>
      <c r="F9" s="109" t="s">
        <v>33</v>
      </c>
      <c r="G9" s="107" t="s">
        <v>90</v>
      </c>
      <c r="H9" s="108" t="s">
        <v>91</v>
      </c>
      <c r="I9" s="107">
        <v>2025</v>
      </c>
      <c r="J9" s="109" t="s">
        <v>94</v>
      </c>
      <c r="K9" s="110"/>
      <c r="L9" s="267">
        <v>202000000</v>
      </c>
      <c r="M9" s="267">
        <v>619969796</v>
      </c>
      <c r="N9" s="267">
        <v>101496946</v>
      </c>
      <c r="O9" s="267">
        <v>17857172</v>
      </c>
      <c r="P9" s="267">
        <v>0</v>
      </c>
      <c r="Q9" s="267">
        <v>0</v>
      </c>
      <c r="R9" s="267">
        <v>0</v>
      </c>
      <c r="S9" s="267">
        <v>1376585</v>
      </c>
      <c r="T9" s="111">
        <f t="shared" si="0"/>
        <v>942700499</v>
      </c>
    </row>
    <row r="10" spans="1:20" ht="15" customHeight="1">
      <c r="A10" s="3"/>
      <c r="B10" s="3"/>
      <c r="C10" s="106" t="s">
        <v>4</v>
      </c>
      <c r="D10" s="828" t="s">
        <v>32</v>
      </c>
      <c r="E10" s="828"/>
      <c r="F10" s="109" t="s">
        <v>33</v>
      </c>
      <c r="G10" s="107" t="s">
        <v>90</v>
      </c>
      <c r="H10" s="108" t="s">
        <v>91</v>
      </c>
      <c r="I10" s="107">
        <v>2025</v>
      </c>
      <c r="J10" s="109" t="s">
        <v>95</v>
      </c>
      <c r="K10" s="110"/>
      <c r="L10" s="267">
        <v>0</v>
      </c>
      <c r="M10" s="267">
        <v>0</v>
      </c>
      <c r="N10" s="267">
        <v>0</v>
      </c>
      <c r="O10" s="267">
        <v>2243814</v>
      </c>
      <c r="P10" s="267">
        <v>0</v>
      </c>
      <c r="Q10" s="267">
        <v>0</v>
      </c>
      <c r="R10" s="267">
        <v>0</v>
      </c>
      <c r="S10" s="267">
        <v>0</v>
      </c>
      <c r="T10" s="111">
        <f t="shared" si="0"/>
        <v>2243814</v>
      </c>
    </row>
    <row r="11" spans="1:20" ht="15" customHeight="1">
      <c r="A11" s="3"/>
      <c r="B11" s="3"/>
      <c r="C11" s="106" t="s">
        <v>4</v>
      </c>
      <c r="D11" s="828" t="s">
        <v>32</v>
      </c>
      <c r="E11" s="828"/>
      <c r="F11" s="109" t="s">
        <v>33</v>
      </c>
      <c r="G11" s="107"/>
      <c r="H11" s="108" t="s">
        <v>79</v>
      </c>
      <c r="I11" s="107">
        <v>2025</v>
      </c>
      <c r="J11" s="109" t="s">
        <v>92</v>
      </c>
      <c r="K11" s="110">
        <f>K7</f>
        <v>0</v>
      </c>
      <c r="L11" s="267">
        <f t="shared" ref="L11:S11" si="1">L7</f>
        <v>202000000</v>
      </c>
      <c r="M11" s="267">
        <f t="shared" si="1"/>
        <v>468442000</v>
      </c>
      <c r="N11" s="267">
        <f t="shared" si="1"/>
        <v>79480000</v>
      </c>
      <c r="O11" s="267">
        <f t="shared" si="1"/>
        <v>80820000</v>
      </c>
      <c r="P11" s="267">
        <f t="shared" si="1"/>
        <v>0</v>
      </c>
      <c r="Q11" s="267">
        <f t="shared" si="1"/>
        <v>0</v>
      </c>
      <c r="R11" s="267">
        <f t="shared" si="1"/>
        <v>0</v>
      </c>
      <c r="S11" s="267">
        <f t="shared" si="1"/>
        <v>0</v>
      </c>
      <c r="T11" s="111">
        <f t="shared" si="0"/>
        <v>830742000</v>
      </c>
    </row>
    <row r="12" spans="1:20" ht="15" customHeight="1">
      <c r="A12" s="3"/>
      <c r="B12" s="3"/>
      <c r="C12" s="106" t="s">
        <v>4</v>
      </c>
      <c r="D12" s="828" t="s">
        <v>32</v>
      </c>
      <c r="E12" s="828"/>
      <c r="F12" s="109" t="s">
        <v>33</v>
      </c>
      <c r="G12" s="107"/>
      <c r="H12" s="108" t="s">
        <v>79</v>
      </c>
      <c r="I12" s="107">
        <v>2025</v>
      </c>
      <c r="J12" s="109" t="s">
        <v>93</v>
      </c>
      <c r="K12" s="110">
        <f>K8</f>
        <v>0</v>
      </c>
      <c r="L12" s="267">
        <f t="shared" ref="L12:S12" si="2">L8</f>
        <v>202000000</v>
      </c>
      <c r="M12" s="267">
        <f t="shared" si="2"/>
        <v>629532000</v>
      </c>
      <c r="N12" s="267">
        <f t="shared" si="2"/>
        <v>108167000</v>
      </c>
      <c r="O12" s="267">
        <f t="shared" si="2"/>
        <v>27043000</v>
      </c>
      <c r="P12" s="267">
        <f t="shared" si="2"/>
        <v>0</v>
      </c>
      <c r="Q12" s="267">
        <f t="shared" si="2"/>
        <v>0</v>
      </c>
      <c r="R12" s="267">
        <f t="shared" si="2"/>
        <v>0</v>
      </c>
      <c r="S12" s="267">
        <f t="shared" si="2"/>
        <v>1534495</v>
      </c>
      <c r="T12" s="111">
        <f t="shared" si="0"/>
        <v>968276495</v>
      </c>
    </row>
    <row r="13" spans="1:20" ht="15" customHeight="1">
      <c r="A13" s="3"/>
      <c r="B13" s="3"/>
      <c r="C13" s="106" t="s">
        <v>4</v>
      </c>
      <c r="D13" s="828" t="s">
        <v>32</v>
      </c>
      <c r="E13" s="828"/>
      <c r="F13" s="109" t="s">
        <v>33</v>
      </c>
      <c r="G13" s="107"/>
      <c r="H13" s="108" t="s">
        <v>79</v>
      </c>
      <c r="I13" s="107">
        <v>2025</v>
      </c>
      <c r="J13" s="109" t="s">
        <v>94</v>
      </c>
      <c r="K13" s="110">
        <f>K9</f>
        <v>0</v>
      </c>
      <c r="L13" s="267">
        <f t="shared" ref="L13:S13" si="3">L9</f>
        <v>202000000</v>
      </c>
      <c r="M13" s="267">
        <f t="shared" si="3"/>
        <v>619969796</v>
      </c>
      <c r="N13" s="267">
        <f t="shared" si="3"/>
        <v>101496946</v>
      </c>
      <c r="O13" s="267">
        <f t="shared" si="3"/>
        <v>17857172</v>
      </c>
      <c r="P13" s="267">
        <f t="shared" si="3"/>
        <v>0</v>
      </c>
      <c r="Q13" s="267">
        <f t="shared" si="3"/>
        <v>0</v>
      </c>
      <c r="R13" s="267">
        <f t="shared" si="3"/>
        <v>0</v>
      </c>
      <c r="S13" s="267">
        <f t="shared" si="3"/>
        <v>1376585</v>
      </c>
      <c r="T13" s="111">
        <f t="shared" si="0"/>
        <v>942700499</v>
      </c>
    </row>
    <row r="14" spans="1:20" ht="15" customHeight="1">
      <c r="A14" s="3"/>
      <c r="B14" s="3"/>
      <c r="C14" s="106" t="s">
        <v>4</v>
      </c>
      <c r="D14" s="828" t="s">
        <v>32</v>
      </c>
      <c r="E14" s="828"/>
      <c r="F14" s="109" t="s">
        <v>33</v>
      </c>
      <c r="G14" s="107"/>
      <c r="H14" s="108" t="s">
        <v>79</v>
      </c>
      <c r="I14" s="107">
        <v>2025</v>
      </c>
      <c r="J14" s="109" t="s">
        <v>95</v>
      </c>
      <c r="K14" s="110">
        <f>K10</f>
        <v>0</v>
      </c>
      <c r="L14" s="267">
        <f t="shared" ref="L14:S14" si="4">L10</f>
        <v>0</v>
      </c>
      <c r="M14" s="267">
        <f t="shared" si="4"/>
        <v>0</v>
      </c>
      <c r="N14" s="267">
        <f t="shared" si="4"/>
        <v>0</v>
      </c>
      <c r="O14" s="267">
        <f t="shared" si="4"/>
        <v>2243814</v>
      </c>
      <c r="P14" s="267">
        <f t="shared" si="4"/>
        <v>0</v>
      </c>
      <c r="Q14" s="267">
        <f t="shared" si="4"/>
        <v>0</v>
      </c>
      <c r="R14" s="267">
        <f t="shared" si="4"/>
        <v>0</v>
      </c>
      <c r="S14" s="267">
        <f t="shared" si="4"/>
        <v>0</v>
      </c>
      <c r="T14" s="111">
        <f t="shared" si="0"/>
        <v>2243814</v>
      </c>
    </row>
    <row r="15" spans="1:20" ht="15" customHeight="1">
      <c r="A15" s="3"/>
      <c r="B15" s="3"/>
      <c r="C15" s="106" t="s">
        <v>4</v>
      </c>
      <c r="D15" s="828" t="s">
        <v>32</v>
      </c>
      <c r="E15" s="828"/>
      <c r="F15" s="109" t="s">
        <v>100</v>
      </c>
      <c r="G15" s="107"/>
      <c r="H15" s="108"/>
      <c r="I15" s="107">
        <v>2025</v>
      </c>
      <c r="J15" s="109"/>
      <c r="K15" s="267">
        <f>K12-K13</f>
        <v>0</v>
      </c>
      <c r="L15" s="267">
        <f t="shared" ref="L15:S15" si="5">L12-L13</f>
        <v>0</v>
      </c>
      <c r="M15" s="267">
        <f t="shared" si="5"/>
        <v>9562204</v>
      </c>
      <c r="N15" s="267">
        <f t="shared" si="5"/>
        <v>6670054</v>
      </c>
      <c r="O15" s="267">
        <f t="shared" si="5"/>
        <v>9185828</v>
      </c>
      <c r="P15" s="267">
        <f t="shared" si="5"/>
        <v>0</v>
      </c>
      <c r="Q15" s="267">
        <f t="shared" si="5"/>
        <v>0</v>
      </c>
      <c r="R15" s="267">
        <f t="shared" si="5"/>
        <v>0</v>
      </c>
      <c r="S15" s="267">
        <f t="shared" si="5"/>
        <v>157910</v>
      </c>
      <c r="T15" s="111">
        <f t="shared" si="0"/>
        <v>25575996</v>
      </c>
    </row>
    <row r="16" spans="1:20" ht="15" customHeight="1">
      <c r="A16" s="3"/>
      <c r="B16" s="3"/>
      <c r="C16" s="106" t="s">
        <v>4</v>
      </c>
      <c r="D16" s="828" t="s">
        <v>32</v>
      </c>
      <c r="E16" s="828"/>
      <c r="F16" s="109" t="s">
        <v>101</v>
      </c>
      <c r="G16" s="107"/>
      <c r="H16" s="108"/>
      <c r="I16" s="107">
        <v>2025</v>
      </c>
      <c r="J16" s="109"/>
      <c r="K16" s="267"/>
      <c r="L16" s="267">
        <f t="shared" ref="L16:T16" si="6">L13/L12*100</f>
        <v>100</v>
      </c>
      <c r="M16" s="267">
        <f t="shared" si="6"/>
        <v>98.481061486945848</v>
      </c>
      <c r="N16" s="267">
        <f t="shared" si="6"/>
        <v>93.833559218615662</v>
      </c>
      <c r="O16" s="267">
        <f t="shared" si="6"/>
        <v>66.032511185889149</v>
      </c>
      <c r="P16" s="267"/>
      <c r="Q16" s="267"/>
      <c r="R16" s="267"/>
      <c r="S16" s="267">
        <f t="shared" si="6"/>
        <v>89.709318049260517</v>
      </c>
      <c r="T16" s="267">
        <f t="shared" si="6"/>
        <v>97.358606128304288</v>
      </c>
    </row>
    <row r="17" spans="1:20" ht="24.95" customHeight="1">
      <c r="A17" s="75"/>
      <c r="B17" s="849"/>
      <c r="C17" s="849"/>
      <c r="D17" s="849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15" customHeight="1">
      <c r="A18" s="75"/>
      <c r="B18" s="75"/>
      <c r="C18" s="75"/>
      <c r="D18" s="75"/>
      <c r="E18" s="75"/>
      <c r="F18" s="846" t="s">
        <v>113</v>
      </c>
      <c r="G18" s="77" t="s">
        <v>69</v>
      </c>
      <c r="H18" s="847"/>
      <c r="I18" s="847"/>
      <c r="J18" s="846" t="s">
        <v>68</v>
      </c>
      <c r="K18" s="77" t="s">
        <v>69</v>
      </c>
      <c r="L18" s="847"/>
      <c r="M18" s="847"/>
      <c r="N18" s="75"/>
      <c r="O18" s="75"/>
      <c r="P18" s="75"/>
      <c r="Q18" s="75"/>
      <c r="R18" s="75"/>
      <c r="S18" s="75"/>
      <c r="T18" s="75"/>
    </row>
    <row r="19" spans="1:20" ht="15" customHeight="1">
      <c r="A19" s="75"/>
      <c r="B19" s="75"/>
      <c r="C19" s="75"/>
      <c r="D19" s="75"/>
      <c r="E19" s="75"/>
      <c r="F19" s="846"/>
      <c r="G19" s="77" t="s">
        <v>70</v>
      </c>
      <c r="H19" s="848"/>
      <c r="I19" s="848"/>
      <c r="J19" s="846"/>
      <c r="K19" s="77" t="s">
        <v>70</v>
      </c>
      <c r="L19" s="848"/>
      <c r="M19" s="848"/>
      <c r="N19" s="75"/>
      <c r="O19" s="75"/>
      <c r="P19" s="75"/>
      <c r="Q19" s="75"/>
      <c r="R19" s="75"/>
      <c r="S19" s="75"/>
      <c r="T19" s="75"/>
    </row>
    <row r="20" spans="1:20" ht="15" customHeight="1">
      <c r="A20" s="75"/>
      <c r="B20" s="75"/>
      <c r="C20" s="75"/>
      <c r="D20" s="75"/>
      <c r="E20" s="75"/>
      <c r="F20" s="846"/>
      <c r="G20" s="77" t="s">
        <v>71</v>
      </c>
      <c r="H20" s="848"/>
      <c r="I20" s="848"/>
      <c r="J20" s="846"/>
      <c r="K20" s="77" t="s">
        <v>71</v>
      </c>
      <c r="L20" s="848"/>
      <c r="M20" s="848"/>
      <c r="N20" s="75"/>
      <c r="O20" s="75"/>
      <c r="P20" s="75"/>
      <c r="Q20" s="75"/>
      <c r="R20" s="75"/>
      <c r="S20" s="75"/>
      <c r="T20" s="75"/>
    </row>
    <row r="21" spans="1:20" ht="24.95" customHeight="1">
      <c r="A21" s="75"/>
      <c r="B21" s="75"/>
      <c r="C21" s="849"/>
      <c r="D21" s="849"/>
      <c r="E21" s="849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</sheetData>
  <mergeCells count="31">
    <mergeCell ref="B17:D17"/>
    <mergeCell ref="F18:F20"/>
    <mergeCell ref="H18:I18"/>
    <mergeCell ref="H19:I19"/>
    <mergeCell ref="H20:I20"/>
    <mergeCell ref="J18:J20"/>
    <mergeCell ref="L18:M18"/>
    <mergeCell ref="L19:M19"/>
    <mergeCell ref="L20:M20"/>
    <mergeCell ref="C21:E21"/>
    <mergeCell ref="D16:E16"/>
    <mergeCell ref="D8:E8"/>
    <mergeCell ref="D9:E9"/>
    <mergeCell ref="D11:E11"/>
    <mergeCell ref="C2:S2"/>
    <mergeCell ref="C3:T3"/>
    <mergeCell ref="G4:G6"/>
    <mergeCell ref="H4:H6"/>
    <mergeCell ref="I4:I5"/>
    <mergeCell ref="J4:J6"/>
    <mergeCell ref="K4:T4"/>
    <mergeCell ref="D12:E12"/>
    <mergeCell ref="D10:E10"/>
    <mergeCell ref="D14:E14"/>
    <mergeCell ref="D13:E13"/>
    <mergeCell ref="D15:E15"/>
    <mergeCell ref="A4:B5"/>
    <mergeCell ref="D7:E7"/>
    <mergeCell ref="C4:C6"/>
    <mergeCell ref="D4:E6"/>
    <mergeCell ref="F4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50B5-C60B-4447-9826-AA03304A5AFA}">
  <dimension ref="A1:S35"/>
  <sheetViews>
    <sheetView topLeftCell="B1" workbookViewId="0">
      <selection activeCell="V19" sqref="V19"/>
    </sheetView>
  </sheetViews>
  <sheetFormatPr defaultRowHeight="15"/>
  <cols>
    <col min="1" max="1" width="1.85546875" hidden="1" customWidth="1"/>
    <col min="2" max="2" width="7.5703125" customWidth="1"/>
    <col min="3" max="3" width="23.28515625" customWidth="1"/>
    <col min="4" max="4" width="11.85546875" customWidth="1"/>
    <col min="5" max="5" width="5.5703125" customWidth="1"/>
    <col min="6" max="6" width="12.5703125" customWidth="1"/>
    <col min="7" max="7" width="9.28515625" customWidth="1"/>
    <col min="8" max="8" width="4.85546875" customWidth="1"/>
    <col min="9" max="9" width="12" customWidth="1"/>
    <col min="10" max="10" width="9" customWidth="1"/>
    <col min="11" max="11" width="5.5703125" customWidth="1"/>
    <col min="12" max="12" width="12" customWidth="1"/>
    <col min="13" max="13" width="9.7109375" customWidth="1"/>
    <col min="14" max="14" width="5" customWidth="1"/>
    <col min="15" max="15" width="12.28515625" customWidth="1"/>
    <col min="16" max="17" width="9.140625" customWidth="1"/>
    <col min="18" max="18" width="9.42578125" customWidth="1"/>
    <col min="19" max="19" width="9.140625" customWidth="1"/>
  </cols>
  <sheetData>
    <row r="1" spans="1:19">
      <c r="A1" s="80"/>
      <c r="B1" s="81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>
      <c r="A2" s="3"/>
      <c r="B2" s="762" t="s">
        <v>310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762"/>
      <c r="Q2" s="762"/>
      <c r="R2" s="762"/>
      <c r="S2" s="762"/>
    </row>
    <row r="3" spans="1:19">
      <c r="A3" s="3"/>
      <c r="B3" s="800" t="s">
        <v>842</v>
      </c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800"/>
      <c r="R3" s="800"/>
      <c r="S3" s="800"/>
    </row>
    <row r="4" spans="1:19" ht="15.75" thickBot="1">
      <c r="A4" s="97"/>
      <c r="B4" s="764" t="s">
        <v>1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</row>
    <row r="5" spans="1:19" ht="24.75" thickTop="1">
      <c r="A5" s="3"/>
      <c r="B5" s="138" t="s">
        <v>135</v>
      </c>
      <c r="C5" s="866" t="s">
        <v>873</v>
      </c>
      <c r="D5" s="866"/>
      <c r="E5" s="866"/>
      <c r="F5" s="139" t="s">
        <v>3</v>
      </c>
      <c r="G5" s="867" t="s">
        <v>4</v>
      </c>
      <c r="H5" s="867"/>
      <c r="I5" s="867"/>
      <c r="J5" s="867"/>
      <c r="K5" s="867"/>
      <c r="L5" s="867"/>
      <c r="M5" s="867"/>
      <c r="N5" s="867"/>
      <c r="O5" s="867"/>
      <c r="P5" s="867"/>
      <c r="Q5" s="867"/>
      <c r="R5" s="867"/>
      <c r="S5" s="867"/>
    </row>
    <row r="6" spans="1:19" ht="24">
      <c r="A6" s="3"/>
      <c r="B6" s="140" t="s">
        <v>136</v>
      </c>
      <c r="C6" s="859" t="s">
        <v>29</v>
      </c>
      <c r="D6" s="859"/>
      <c r="E6" s="859"/>
      <c r="F6" s="141" t="s">
        <v>137</v>
      </c>
      <c r="G6" s="860" t="s">
        <v>28</v>
      </c>
      <c r="H6" s="860"/>
      <c r="I6" s="860"/>
      <c r="J6" s="860"/>
      <c r="K6" s="860"/>
      <c r="L6" s="860"/>
      <c r="M6" s="860"/>
      <c r="N6" s="860"/>
      <c r="O6" s="860"/>
      <c r="P6" s="860"/>
      <c r="Q6" s="860"/>
      <c r="R6" s="860"/>
      <c r="S6" s="860"/>
    </row>
    <row r="7" spans="1:19">
      <c r="A7" s="3"/>
      <c r="B7" s="862" t="s">
        <v>311</v>
      </c>
      <c r="C7" s="863" t="s">
        <v>312</v>
      </c>
      <c r="D7" s="864" t="s">
        <v>313</v>
      </c>
      <c r="E7" s="759" t="s">
        <v>139</v>
      </c>
      <c r="F7" s="759"/>
      <c r="G7" s="759"/>
      <c r="H7" s="759" t="s">
        <v>314</v>
      </c>
      <c r="I7" s="759"/>
      <c r="J7" s="759"/>
      <c r="K7" s="759" t="s">
        <v>314</v>
      </c>
      <c r="L7" s="759"/>
      <c r="M7" s="759"/>
      <c r="N7" s="759" t="s">
        <v>314</v>
      </c>
      <c r="O7" s="759"/>
      <c r="P7" s="759"/>
      <c r="Q7" s="865" t="s">
        <v>315</v>
      </c>
      <c r="R7" s="865"/>
      <c r="S7" s="865"/>
    </row>
    <row r="8" spans="1:19" ht="90">
      <c r="A8" s="3"/>
      <c r="B8" s="862"/>
      <c r="C8" s="863"/>
      <c r="D8" s="864"/>
      <c r="E8" s="4" t="s">
        <v>316</v>
      </c>
      <c r="F8" s="142" t="s">
        <v>317</v>
      </c>
      <c r="G8" s="7" t="s">
        <v>318</v>
      </c>
      <c r="H8" s="6" t="s">
        <v>319</v>
      </c>
      <c r="I8" s="142" t="s">
        <v>320</v>
      </c>
      <c r="J8" s="143" t="s">
        <v>321</v>
      </c>
      <c r="K8" s="6" t="s">
        <v>322</v>
      </c>
      <c r="L8" s="142" t="s">
        <v>323</v>
      </c>
      <c r="M8" s="143" t="s">
        <v>324</v>
      </c>
      <c r="N8" s="6" t="s">
        <v>325</v>
      </c>
      <c r="O8" s="142" t="s">
        <v>326</v>
      </c>
      <c r="P8" s="143" t="s">
        <v>327</v>
      </c>
      <c r="Q8" s="6" t="s">
        <v>328</v>
      </c>
      <c r="R8" s="142" t="s">
        <v>329</v>
      </c>
      <c r="S8" s="144" t="s">
        <v>330</v>
      </c>
    </row>
    <row r="9" spans="1:19" ht="15.75" thickBot="1">
      <c r="A9" s="3"/>
      <c r="B9" s="145"/>
      <c r="C9" s="9"/>
      <c r="D9" s="9"/>
      <c r="E9" s="9" t="s">
        <v>14</v>
      </c>
      <c r="F9" s="9" t="s">
        <v>15</v>
      </c>
      <c r="G9" s="9" t="s">
        <v>16</v>
      </c>
      <c r="H9" s="9" t="s">
        <v>17</v>
      </c>
      <c r="I9" s="9" t="s">
        <v>18</v>
      </c>
      <c r="J9" s="9" t="s">
        <v>19</v>
      </c>
      <c r="K9" s="9" t="s">
        <v>331</v>
      </c>
      <c r="L9" s="9" t="s">
        <v>21</v>
      </c>
      <c r="M9" s="9" t="s">
        <v>22</v>
      </c>
      <c r="N9" s="9" t="s">
        <v>332</v>
      </c>
      <c r="O9" s="9" t="s">
        <v>333</v>
      </c>
      <c r="P9" s="9" t="s">
        <v>334</v>
      </c>
      <c r="Q9" s="9" t="s">
        <v>335</v>
      </c>
      <c r="R9" s="9" t="s">
        <v>336</v>
      </c>
      <c r="S9" s="10" t="s">
        <v>337</v>
      </c>
    </row>
    <row r="10" spans="1:19" ht="25.5" customHeight="1" thickTop="1">
      <c r="A10" s="3"/>
      <c r="B10" s="861" t="s">
        <v>338</v>
      </c>
      <c r="C10" s="861"/>
      <c r="D10" s="11"/>
      <c r="E10" s="12"/>
      <c r="F10" s="11"/>
      <c r="G10" s="12"/>
      <c r="H10" s="11"/>
      <c r="I10" s="12"/>
      <c r="J10" s="13"/>
      <c r="K10" s="11"/>
      <c r="L10" s="12"/>
      <c r="M10" s="13"/>
      <c r="N10" s="11"/>
      <c r="O10" s="12"/>
      <c r="P10" s="13"/>
      <c r="Q10" s="11"/>
      <c r="R10" s="12"/>
      <c r="S10" s="146"/>
    </row>
    <row r="11" spans="1:19">
      <c r="A11" s="3"/>
      <c r="B11" s="255" t="s">
        <v>274</v>
      </c>
      <c r="C11" s="148" t="s">
        <v>275</v>
      </c>
      <c r="D11" s="253" t="s">
        <v>371</v>
      </c>
      <c r="E11" s="149">
        <v>138</v>
      </c>
      <c r="F11" s="149">
        <v>1160322650</v>
      </c>
      <c r="G11" s="149">
        <v>8408135</v>
      </c>
      <c r="H11" s="251">
        <v>160</v>
      </c>
      <c r="I11" s="149">
        <v>1344940000</v>
      </c>
      <c r="J11" s="149">
        <f>I11/H11</f>
        <v>8405875</v>
      </c>
      <c r="K11" s="150">
        <v>151</v>
      </c>
      <c r="L11" s="149">
        <v>1274848000</v>
      </c>
      <c r="M11" s="149">
        <f>L11/K11</f>
        <v>8442701.9867549669</v>
      </c>
      <c r="N11" s="150">
        <v>151</v>
      </c>
      <c r="O11" s="149">
        <v>1267904304</v>
      </c>
      <c r="P11" s="149">
        <f>O11/N11</f>
        <v>8396717.2450331133</v>
      </c>
      <c r="Q11" s="149">
        <f>P11-G11</f>
        <v>-11417.754966886714</v>
      </c>
      <c r="R11" s="149">
        <f>P11-J11</f>
        <v>-9157.7549668867141</v>
      </c>
      <c r="S11" s="252">
        <f>P11-M11</f>
        <v>-45984.741721853614</v>
      </c>
    </row>
    <row r="12" spans="1:19">
      <c r="A12" s="3"/>
      <c r="B12" s="255" t="s">
        <v>276</v>
      </c>
      <c r="C12" s="148" t="s">
        <v>277</v>
      </c>
      <c r="D12" s="253" t="s">
        <v>372</v>
      </c>
      <c r="E12" s="149">
        <v>79</v>
      </c>
      <c r="F12" s="149">
        <v>110619546.5</v>
      </c>
      <c r="G12" s="149">
        <v>1400247</v>
      </c>
      <c r="H12" s="251">
        <v>56</v>
      </c>
      <c r="I12" s="149">
        <v>80980000</v>
      </c>
      <c r="J12" s="149">
        <f t="shared" ref="J12:J23" si="0">I12/H12</f>
        <v>1446071.4285714286</v>
      </c>
      <c r="K12" s="150">
        <v>86</v>
      </c>
      <c r="L12" s="149">
        <v>123514876</v>
      </c>
      <c r="M12" s="149">
        <f t="shared" ref="M12:M23" si="1">L12/K12</f>
        <v>1436219.4883720931</v>
      </c>
      <c r="N12" s="150">
        <v>80</v>
      </c>
      <c r="O12" s="149">
        <v>114030294</v>
      </c>
      <c r="P12" s="149">
        <f t="shared" ref="P12:P23" si="2">O12/N12</f>
        <v>1425378.675</v>
      </c>
      <c r="Q12" s="149">
        <f t="shared" ref="Q12:Q23" si="3">P12-G12</f>
        <v>25131.675000000047</v>
      </c>
      <c r="R12" s="149">
        <f t="shared" ref="R12:R23" si="4">P12-J12</f>
        <v>-20692.753571428591</v>
      </c>
      <c r="S12" s="252">
        <f t="shared" ref="S12:S23" si="5">P12-M12</f>
        <v>-10840.81337209302</v>
      </c>
    </row>
    <row r="13" spans="1:19" ht="18">
      <c r="A13" s="3"/>
      <c r="B13" s="255" t="s">
        <v>278</v>
      </c>
      <c r="C13" s="148" t="s">
        <v>279</v>
      </c>
      <c r="D13" s="253" t="s">
        <v>373</v>
      </c>
      <c r="E13" s="149">
        <v>263</v>
      </c>
      <c r="F13" s="149">
        <v>54656732.350000001</v>
      </c>
      <c r="G13" s="149">
        <v>207820</v>
      </c>
      <c r="H13" s="251">
        <v>254</v>
      </c>
      <c r="I13" s="149">
        <v>52920000</v>
      </c>
      <c r="J13" s="149">
        <f t="shared" si="0"/>
        <v>208346.45669291337</v>
      </c>
      <c r="K13" s="150">
        <v>358</v>
      </c>
      <c r="L13" s="149">
        <v>74522000</v>
      </c>
      <c r="M13" s="149">
        <f t="shared" si="1"/>
        <v>208162.01117318435</v>
      </c>
      <c r="N13" s="150">
        <v>350</v>
      </c>
      <c r="O13" s="149">
        <v>71715653</v>
      </c>
      <c r="P13" s="149">
        <f t="shared" si="2"/>
        <v>204901.86571428573</v>
      </c>
      <c r="Q13" s="149">
        <f t="shared" si="3"/>
        <v>-2918.1342857142736</v>
      </c>
      <c r="R13" s="149">
        <f t="shared" si="4"/>
        <v>-3444.5909786276461</v>
      </c>
      <c r="S13" s="252">
        <f t="shared" si="5"/>
        <v>-3260.1454588986235</v>
      </c>
    </row>
    <row r="14" spans="1:19" ht="18">
      <c r="A14" s="3"/>
      <c r="B14" s="255" t="s">
        <v>280</v>
      </c>
      <c r="C14" s="148" t="s">
        <v>281</v>
      </c>
      <c r="D14" s="253" t="s">
        <v>374</v>
      </c>
      <c r="E14" s="149">
        <v>29</v>
      </c>
      <c r="F14" s="149">
        <v>22199018</v>
      </c>
      <c r="G14" s="149">
        <v>765483</v>
      </c>
      <c r="H14" s="251">
        <v>32</v>
      </c>
      <c r="I14" s="149">
        <v>24255000</v>
      </c>
      <c r="J14" s="149">
        <f t="shared" si="0"/>
        <v>757968.75</v>
      </c>
      <c r="K14" s="150">
        <v>135</v>
      </c>
      <c r="L14" s="149">
        <v>102105000</v>
      </c>
      <c r="M14" s="149">
        <f t="shared" si="1"/>
        <v>756333.33333333337</v>
      </c>
      <c r="N14" s="150">
        <v>134</v>
      </c>
      <c r="O14" s="149">
        <v>101357202</v>
      </c>
      <c r="P14" s="149">
        <f t="shared" si="2"/>
        <v>756397.02985074627</v>
      </c>
      <c r="Q14" s="149">
        <f t="shared" si="3"/>
        <v>-9085.9701492537279</v>
      </c>
      <c r="R14" s="149">
        <f t="shared" si="4"/>
        <v>-1571.7201492537279</v>
      </c>
      <c r="S14" s="252">
        <f t="shared" si="5"/>
        <v>63.696517412899993</v>
      </c>
    </row>
    <row r="15" spans="1:19">
      <c r="A15" s="3"/>
      <c r="B15" s="255" t="s">
        <v>282</v>
      </c>
      <c r="C15" s="148" t="s">
        <v>283</v>
      </c>
      <c r="D15" s="253" t="s">
        <v>373</v>
      </c>
      <c r="E15" s="149">
        <v>722</v>
      </c>
      <c r="F15" s="149">
        <v>177207106</v>
      </c>
      <c r="G15" s="149">
        <v>245439</v>
      </c>
      <c r="H15" s="251">
        <v>204</v>
      </c>
      <c r="I15" s="149">
        <v>50000000</v>
      </c>
      <c r="J15" s="149">
        <f t="shared" si="0"/>
        <v>245098.03921568627</v>
      </c>
      <c r="K15" s="150">
        <v>2290</v>
      </c>
      <c r="L15" s="149">
        <v>561920000</v>
      </c>
      <c r="M15" s="149">
        <f t="shared" si="1"/>
        <v>245379.91266375547</v>
      </c>
      <c r="N15" s="150">
        <v>2288</v>
      </c>
      <c r="O15" s="149">
        <v>561433928</v>
      </c>
      <c r="P15" s="149">
        <f t="shared" si="2"/>
        <v>245381.96153846153</v>
      </c>
      <c r="Q15" s="149">
        <f t="shared" si="3"/>
        <v>-57.038461538468255</v>
      </c>
      <c r="R15" s="149">
        <f t="shared" si="4"/>
        <v>283.92232277526637</v>
      </c>
      <c r="S15" s="252">
        <f t="shared" si="5"/>
        <v>2.0488747060589958</v>
      </c>
    </row>
    <row r="16" spans="1:19">
      <c r="A16" s="3"/>
      <c r="B16" s="255" t="s">
        <v>284</v>
      </c>
      <c r="C16" s="148" t="s">
        <v>285</v>
      </c>
      <c r="D16" s="253" t="s">
        <v>375</v>
      </c>
      <c r="E16" s="149">
        <v>246</v>
      </c>
      <c r="F16" s="149">
        <v>18603699</v>
      </c>
      <c r="G16" s="149">
        <v>75625</v>
      </c>
      <c r="H16" s="251">
        <v>347</v>
      </c>
      <c r="I16" s="149">
        <v>26300000</v>
      </c>
      <c r="J16" s="149">
        <f t="shared" si="0"/>
        <v>75792.507204610956</v>
      </c>
      <c r="K16" s="150">
        <v>538</v>
      </c>
      <c r="L16" s="149">
        <v>40780000</v>
      </c>
      <c r="M16" s="149">
        <f t="shared" si="1"/>
        <v>75799.25650557621</v>
      </c>
      <c r="N16" s="150">
        <v>326</v>
      </c>
      <c r="O16" s="149">
        <v>24574969</v>
      </c>
      <c r="P16" s="149">
        <f t="shared" si="2"/>
        <v>75383.340490797549</v>
      </c>
      <c r="Q16" s="149">
        <f t="shared" si="3"/>
        <v>-241.65950920245086</v>
      </c>
      <c r="R16" s="149">
        <f t="shared" si="4"/>
        <v>-409.16671381340711</v>
      </c>
      <c r="S16" s="252">
        <f t="shared" si="5"/>
        <v>-415.91601477866061</v>
      </c>
    </row>
    <row r="17" spans="1:19">
      <c r="A17" s="3"/>
      <c r="B17" s="255" t="s">
        <v>286</v>
      </c>
      <c r="C17" s="148" t="s">
        <v>287</v>
      </c>
      <c r="D17" s="253" t="s">
        <v>375</v>
      </c>
      <c r="E17" s="149">
        <v>45</v>
      </c>
      <c r="F17" s="149">
        <v>2126181</v>
      </c>
      <c r="G17" s="149">
        <v>47248</v>
      </c>
      <c r="H17" s="251">
        <v>64</v>
      </c>
      <c r="I17" s="149">
        <v>3100000</v>
      </c>
      <c r="J17" s="149">
        <f t="shared" si="0"/>
        <v>48437.5</v>
      </c>
      <c r="K17" s="150">
        <v>87</v>
      </c>
      <c r="L17" s="149">
        <v>4180000</v>
      </c>
      <c r="M17" s="149">
        <f t="shared" si="1"/>
        <v>48045.977011494251</v>
      </c>
      <c r="N17" s="150">
        <v>87</v>
      </c>
      <c r="O17" s="149">
        <v>4180000</v>
      </c>
      <c r="P17" s="149">
        <f t="shared" si="2"/>
        <v>48045.977011494251</v>
      </c>
      <c r="Q17" s="149">
        <f t="shared" si="3"/>
        <v>797.9770114942512</v>
      </c>
      <c r="R17" s="149">
        <f t="shared" si="4"/>
        <v>-391.5229885057488</v>
      </c>
      <c r="S17" s="252">
        <f t="shared" si="5"/>
        <v>0</v>
      </c>
    </row>
    <row r="18" spans="1:19" ht="18">
      <c r="A18" s="3"/>
      <c r="B18" s="255" t="s">
        <v>292</v>
      </c>
      <c r="C18" s="148" t="s">
        <v>293</v>
      </c>
      <c r="D18" s="253" t="s">
        <v>376</v>
      </c>
      <c r="E18" s="149">
        <v>1</v>
      </c>
      <c r="F18" s="149">
        <v>2434800</v>
      </c>
      <c r="G18" s="149">
        <v>2434800</v>
      </c>
      <c r="H18" s="251">
        <v>1</v>
      </c>
      <c r="I18" s="149">
        <v>2601000</v>
      </c>
      <c r="J18" s="149">
        <f t="shared" si="0"/>
        <v>2601000</v>
      </c>
      <c r="K18" s="150">
        <v>1</v>
      </c>
      <c r="L18" s="149">
        <v>6601000</v>
      </c>
      <c r="M18" s="149">
        <f t="shared" si="1"/>
        <v>6601000</v>
      </c>
      <c r="N18" s="150">
        <v>1</v>
      </c>
      <c r="O18" s="149">
        <v>2550000</v>
      </c>
      <c r="P18" s="149">
        <f t="shared" si="2"/>
        <v>2550000</v>
      </c>
      <c r="Q18" s="149">
        <f t="shared" si="3"/>
        <v>115200</v>
      </c>
      <c r="R18" s="149">
        <f t="shared" si="4"/>
        <v>-51000</v>
      </c>
      <c r="S18" s="252">
        <f t="shared" si="5"/>
        <v>-4051000</v>
      </c>
    </row>
    <row r="19" spans="1:19" ht="18">
      <c r="A19" s="3"/>
      <c r="B19" s="255" t="s">
        <v>490</v>
      </c>
      <c r="C19" s="148" t="s">
        <v>491</v>
      </c>
      <c r="D19" s="253" t="s">
        <v>484</v>
      </c>
      <c r="E19" s="149"/>
      <c r="F19" s="149">
        <v>0</v>
      </c>
      <c r="G19" s="149"/>
      <c r="H19" s="150">
        <v>12</v>
      </c>
      <c r="I19" s="149">
        <v>1500000</v>
      </c>
      <c r="J19" s="149">
        <f t="shared" si="0"/>
        <v>125000</v>
      </c>
      <c r="K19" s="150">
        <v>12</v>
      </c>
      <c r="L19" s="149">
        <v>1500000</v>
      </c>
      <c r="M19" s="149">
        <f t="shared" si="1"/>
        <v>125000</v>
      </c>
      <c r="N19" s="150"/>
      <c r="O19" s="149">
        <v>0</v>
      </c>
      <c r="P19" s="149"/>
      <c r="Q19" s="149">
        <f t="shared" si="3"/>
        <v>0</v>
      </c>
      <c r="R19" s="149">
        <f t="shared" si="4"/>
        <v>-125000</v>
      </c>
      <c r="S19" s="252">
        <f t="shared" si="5"/>
        <v>-125000</v>
      </c>
    </row>
    <row r="20" spans="1:19">
      <c r="A20" s="3"/>
      <c r="B20" s="255" t="s">
        <v>492</v>
      </c>
      <c r="C20" s="148" t="s">
        <v>493</v>
      </c>
      <c r="D20" s="253" t="s">
        <v>532</v>
      </c>
      <c r="E20" s="149"/>
      <c r="F20" s="149">
        <v>0</v>
      </c>
      <c r="G20" s="149"/>
      <c r="H20" s="150">
        <v>10</v>
      </c>
      <c r="I20" s="149">
        <v>44807000</v>
      </c>
      <c r="J20" s="149">
        <f t="shared" si="0"/>
        <v>4480700</v>
      </c>
      <c r="K20" s="150">
        <v>4</v>
      </c>
      <c r="L20" s="149">
        <v>17736000</v>
      </c>
      <c r="M20" s="149">
        <f t="shared" si="1"/>
        <v>4434000</v>
      </c>
      <c r="N20" s="150">
        <v>4</v>
      </c>
      <c r="O20" s="149">
        <v>17724000</v>
      </c>
      <c r="P20" s="149">
        <f t="shared" si="2"/>
        <v>4431000</v>
      </c>
      <c r="Q20" s="149">
        <f t="shared" si="3"/>
        <v>4431000</v>
      </c>
      <c r="R20" s="149">
        <f t="shared" si="4"/>
        <v>-49700</v>
      </c>
      <c r="S20" s="252">
        <f t="shared" si="5"/>
        <v>-3000</v>
      </c>
    </row>
    <row r="21" spans="1:19" ht="36">
      <c r="A21" s="3"/>
      <c r="B21" s="255" t="s">
        <v>466</v>
      </c>
      <c r="C21" s="148" t="s">
        <v>485</v>
      </c>
      <c r="D21" s="253" t="s">
        <v>486</v>
      </c>
      <c r="E21" s="149">
        <v>1</v>
      </c>
      <c r="F21" s="149">
        <v>3000840</v>
      </c>
      <c r="G21" s="149">
        <v>3000840</v>
      </c>
      <c r="H21" s="150">
        <v>0</v>
      </c>
      <c r="I21" s="149">
        <v>0</v>
      </c>
      <c r="J21" s="149">
        <v>0</v>
      </c>
      <c r="K21" s="150">
        <v>1</v>
      </c>
      <c r="L21" s="149">
        <v>5000000</v>
      </c>
      <c r="M21" s="149">
        <f t="shared" si="1"/>
        <v>5000000</v>
      </c>
      <c r="N21" s="150">
        <v>1</v>
      </c>
      <c r="O21" s="149">
        <v>2355290</v>
      </c>
      <c r="P21" s="149">
        <f t="shared" si="2"/>
        <v>2355290</v>
      </c>
      <c r="Q21" s="149">
        <f t="shared" si="3"/>
        <v>-645550</v>
      </c>
      <c r="R21" s="149">
        <f t="shared" si="4"/>
        <v>2355290</v>
      </c>
      <c r="S21" s="252">
        <f t="shared" si="5"/>
        <v>-2644710</v>
      </c>
    </row>
    <row r="22" spans="1:19" ht="19.5" customHeight="1">
      <c r="A22" s="3"/>
      <c r="B22" s="255" t="s">
        <v>296</v>
      </c>
      <c r="C22" s="148" t="s">
        <v>297</v>
      </c>
      <c r="D22" s="253" t="s">
        <v>377</v>
      </c>
      <c r="E22" s="149">
        <v>11</v>
      </c>
      <c r="F22" s="149">
        <v>9277940</v>
      </c>
      <c r="G22" s="149">
        <v>843449</v>
      </c>
      <c r="H22" s="150">
        <v>29</v>
      </c>
      <c r="I22" s="149">
        <v>23991000</v>
      </c>
      <c r="J22" s="149">
        <f t="shared" si="0"/>
        <v>827275.86206896557</v>
      </c>
      <c r="K22" s="150">
        <v>29</v>
      </c>
      <c r="L22" s="149">
        <v>23991000</v>
      </c>
      <c r="M22" s="149">
        <f t="shared" si="1"/>
        <v>827275.86206896557</v>
      </c>
      <c r="N22" s="150">
        <v>2</v>
      </c>
      <c r="O22" s="149">
        <v>1575180</v>
      </c>
      <c r="P22" s="149">
        <f t="shared" si="2"/>
        <v>787590</v>
      </c>
      <c r="Q22" s="149">
        <f t="shared" si="3"/>
        <v>-55859</v>
      </c>
      <c r="R22" s="149">
        <f t="shared" si="4"/>
        <v>-39685.862068965565</v>
      </c>
      <c r="S22" s="252">
        <f t="shared" si="5"/>
        <v>-39685.862068965565</v>
      </c>
    </row>
    <row r="23" spans="1:19" ht="21.75" customHeight="1">
      <c r="A23" s="3"/>
      <c r="B23" s="255" t="s">
        <v>298</v>
      </c>
      <c r="C23" s="148" t="s">
        <v>299</v>
      </c>
      <c r="D23" s="253" t="s">
        <v>377</v>
      </c>
      <c r="E23" s="149">
        <v>6</v>
      </c>
      <c r="F23" s="149">
        <v>4254024</v>
      </c>
      <c r="G23" s="149">
        <v>709004</v>
      </c>
      <c r="H23" s="150">
        <v>28</v>
      </c>
      <c r="I23" s="149">
        <v>19950000</v>
      </c>
      <c r="J23" s="149">
        <f t="shared" si="0"/>
        <v>712500</v>
      </c>
      <c r="K23" s="150">
        <v>22</v>
      </c>
      <c r="L23" s="149">
        <v>15950000</v>
      </c>
      <c r="M23" s="149">
        <f t="shared" si="1"/>
        <v>725000</v>
      </c>
      <c r="N23" s="150">
        <v>20</v>
      </c>
      <c r="O23" s="149">
        <v>14239200</v>
      </c>
      <c r="P23" s="149">
        <f t="shared" si="2"/>
        <v>711960</v>
      </c>
      <c r="Q23" s="149">
        <f t="shared" si="3"/>
        <v>2956</v>
      </c>
      <c r="R23" s="149">
        <f t="shared" si="4"/>
        <v>-540</v>
      </c>
      <c r="S23" s="252">
        <f t="shared" si="5"/>
        <v>-13040</v>
      </c>
    </row>
    <row r="24" spans="1:19">
      <c r="A24" s="3"/>
      <c r="B24" s="147" t="s">
        <v>369</v>
      </c>
      <c r="C24" s="148" t="s">
        <v>79</v>
      </c>
      <c r="D24" s="253"/>
      <c r="E24" s="149"/>
      <c r="F24" s="270">
        <v>1578650722.8499999</v>
      </c>
      <c r="G24" s="270"/>
      <c r="H24" s="271"/>
      <c r="I24" s="270">
        <v>1675344000</v>
      </c>
      <c r="J24" s="270"/>
      <c r="K24" s="271"/>
      <c r="L24" s="270">
        <f>SUM(L11:L23)</f>
        <v>2252647876</v>
      </c>
      <c r="M24" s="271"/>
      <c r="N24" s="271"/>
      <c r="O24" s="270">
        <f>SUM(O11:O23)</f>
        <v>2183640020</v>
      </c>
      <c r="P24" s="271"/>
      <c r="Q24" s="271"/>
      <c r="R24" s="271"/>
      <c r="S24" s="272"/>
    </row>
    <row r="25" spans="1:19" ht="33.75" customHeight="1">
      <c r="A25" s="3"/>
      <c r="B25" s="861" t="s">
        <v>370</v>
      </c>
      <c r="C25" s="861"/>
      <c r="D25" s="11"/>
      <c r="E25" s="12"/>
      <c r="F25" s="11"/>
      <c r="G25" s="12"/>
      <c r="H25" s="150"/>
      <c r="I25" s="149"/>
      <c r="J25" s="149"/>
      <c r="K25" s="150"/>
      <c r="L25" s="149"/>
      <c r="M25" s="149"/>
      <c r="N25" s="150"/>
      <c r="O25" s="149"/>
      <c r="P25" s="149"/>
      <c r="Q25" s="149"/>
      <c r="R25" s="149"/>
      <c r="S25" s="252"/>
    </row>
    <row r="26" spans="1:19" ht="33.75" customHeight="1">
      <c r="A26" s="3"/>
      <c r="B26" s="255" t="s">
        <v>274</v>
      </c>
      <c r="C26" s="148" t="s">
        <v>275</v>
      </c>
      <c r="D26" s="253" t="s">
        <v>371</v>
      </c>
      <c r="E26" s="149"/>
      <c r="F26" s="149">
        <v>3922859</v>
      </c>
      <c r="G26" s="149"/>
      <c r="H26" s="150"/>
      <c r="I26" s="149"/>
      <c r="J26" s="149"/>
      <c r="K26" s="150"/>
      <c r="L26" s="149"/>
      <c r="M26" s="149"/>
      <c r="N26" s="150"/>
      <c r="O26" s="149">
        <v>3583026</v>
      </c>
      <c r="P26" s="149"/>
      <c r="Q26" s="149"/>
      <c r="R26" s="149"/>
      <c r="S26" s="252"/>
    </row>
    <row r="27" spans="1:19">
      <c r="A27" s="3"/>
      <c r="B27" s="256" t="s">
        <v>276</v>
      </c>
      <c r="C27" s="26" t="s">
        <v>277</v>
      </c>
      <c r="D27" s="254" t="s">
        <v>372</v>
      </c>
      <c r="E27" s="153"/>
      <c r="F27" s="154">
        <v>6376180.8200000003</v>
      </c>
      <c r="G27" s="153"/>
      <c r="H27" s="150"/>
      <c r="I27" s="149"/>
      <c r="J27" s="149"/>
      <c r="K27" s="150"/>
      <c r="L27" s="149"/>
      <c r="M27" s="149"/>
      <c r="N27" s="150"/>
      <c r="O27" s="154">
        <v>5274344</v>
      </c>
      <c r="P27" s="149"/>
      <c r="Q27" s="149"/>
      <c r="R27" s="149"/>
      <c r="S27" s="252"/>
    </row>
    <row r="28" spans="1:19" ht="18">
      <c r="A28" s="3"/>
      <c r="B28" s="302" t="s">
        <v>300</v>
      </c>
      <c r="C28" s="26" t="s">
        <v>301</v>
      </c>
      <c r="D28" s="253" t="s">
        <v>377</v>
      </c>
      <c r="E28" s="153"/>
      <c r="F28" s="154">
        <v>2295598</v>
      </c>
      <c r="G28" s="153"/>
      <c r="H28" s="150"/>
      <c r="I28" s="149"/>
      <c r="J28" s="149"/>
      <c r="K28" s="150"/>
      <c r="L28" s="149"/>
      <c r="M28" s="149"/>
      <c r="N28" s="150"/>
      <c r="O28" s="154">
        <v>3197712</v>
      </c>
      <c r="P28" s="149"/>
      <c r="Q28" s="149"/>
      <c r="R28" s="149"/>
      <c r="S28" s="252"/>
    </row>
    <row r="29" spans="1:19" ht="15.75" thickBot="1">
      <c r="A29" s="3"/>
      <c r="B29" s="151" t="s">
        <v>369</v>
      </c>
      <c r="C29" s="26" t="s">
        <v>79</v>
      </c>
      <c r="D29" s="152"/>
      <c r="E29" s="153"/>
      <c r="F29" s="303">
        <f>SUM(F26:F28)</f>
        <v>12594637.82</v>
      </c>
      <c r="G29" s="153"/>
      <c r="H29" s="153"/>
      <c r="I29" s="154">
        <v>0</v>
      </c>
      <c r="J29" s="153"/>
      <c r="K29" s="153"/>
      <c r="L29" s="154">
        <f>L27</f>
        <v>0</v>
      </c>
      <c r="M29" s="153"/>
      <c r="N29" s="153"/>
      <c r="O29" s="303">
        <f>SUM(O26:O28)</f>
        <v>12055082</v>
      </c>
      <c r="P29" s="153"/>
      <c r="Q29" s="153"/>
      <c r="R29" s="153"/>
      <c r="S29" s="155"/>
    </row>
    <row r="30" spans="1:19" ht="15.75" thickTop="1">
      <c r="A30" s="80"/>
      <c r="B30" s="858"/>
      <c r="C30" s="858"/>
      <c r="D30" s="858"/>
      <c r="E30" s="858"/>
      <c r="F30" s="858"/>
      <c r="G30" s="858"/>
      <c r="H30" s="858"/>
      <c r="I30" s="858"/>
      <c r="J30" s="858"/>
      <c r="K30" s="858"/>
      <c r="L30" s="858"/>
      <c r="M30" s="858"/>
      <c r="N30" s="858"/>
      <c r="O30" s="858"/>
      <c r="P30" s="858"/>
      <c r="Q30" s="858"/>
      <c r="R30" s="858"/>
      <c r="S30" s="858"/>
    </row>
    <row r="31" spans="1:19" ht="15" customHeight="1">
      <c r="A31" s="80"/>
      <c r="B31" s="81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1:19">
      <c r="A32" s="3"/>
      <c r="B32" s="4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>
      <c r="A33" s="3"/>
      <c r="B33" s="3"/>
      <c r="C33" s="3"/>
      <c r="D33" s="789" t="s">
        <v>113</v>
      </c>
      <c r="E33" s="789"/>
      <c r="F33" s="43" t="s">
        <v>69</v>
      </c>
      <c r="G33" s="777"/>
      <c r="H33" s="778"/>
      <c r="I33" s="779"/>
      <c r="N33" s="3"/>
      <c r="O33" s="850" t="s">
        <v>68</v>
      </c>
      <c r="P33" s="851"/>
      <c r="Q33" s="39" t="s">
        <v>69</v>
      </c>
      <c r="R33" s="856"/>
      <c r="S33" s="856"/>
    </row>
    <row r="34" spans="1:19">
      <c r="A34" s="3"/>
      <c r="B34" s="3"/>
      <c r="C34" s="3"/>
      <c r="D34" s="789"/>
      <c r="E34" s="789"/>
      <c r="F34" s="43" t="s">
        <v>70</v>
      </c>
      <c r="G34" s="857"/>
      <c r="H34" s="857"/>
      <c r="I34" s="857"/>
      <c r="N34" s="3"/>
      <c r="O34" s="852"/>
      <c r="P34" s="853"/>
      <c r="Q34" s="39" t="s">
        <v>70</v>
      </c>
      <c r="R34" s="739"/>
      <c r="S34" s="739"/>
    </row>
    <row r="35" spans="1:19">
      <c r="A35" s="3"/>
      <c r="B35" s="3"/>
      <c r="C35" s="3"/>
      <c r="D35" s="789"/>
      <c r="E35" s="789"/>
      <c r="F35" s="43" t="s">
        <v>71</v>
      </c>
      <c r="G35" s="857"/>
      <c r="H35" s="857"/>
      <c r="I35" s="857"/>
      <c r="N35" s="3"/>
      <c r="O35" s="854"/>
      <c r="P35" s="855"/>
      <c r="Q35" s="39" t="s">
        <v>71</v>
      </c>
      <c r="R35" s="739"/>
      <c r="S35" s="739"/>
    </row>
  </sheetData>
  <mergeCells count="26">
    <mergeCell ref="B2:S2"/>
    <mergeCell ref="B3:S3"/>
    <mergeCell ref="B4:S4"/>
    <mergeCell ref="C5:E5"/>
    <mergeCell ref="G5:S5"/>
    <mergeCell ref="B30:S30"/>
    <mergeCell ref="C6:E6"/>
    <mergeCell ref="G6:S6"/>
    <mergeCell ref="B10:C10"/>
    <mergeCell ref="B7:B8"/>
    <mergeCell ref="C7:C8"/>
    <mergeCell ref="D7:D8"/>
    <mergeCell ref="E7:G7"/>
    <mergeCell ref="H7:J7"/>
    <mergeCell ref="K7:M7"/>
    <mergeCell ref="N7:P7"/>
    <mergeCell ref="Q7:S7"/>
    <mergeCell ref="B25:C25"/>
    <mergeCell ref="D33:E35"/>
    <mergeCell ref="G33:I33"/>
    <mergeCell ref="O33:P35"/>
    <mergeCell ref="R33:S33"/>
    <mergeCell ref="G34:I34"/>
    <mergeCell ref="R34:S34"/>
    <mergeCell ref="G35:I35"/>
    <mergeCell ref="R35:S35"/>
  </mergeCells>
  <pageMargins left="0.17" right="0.17" top="0.17" bottom="0.18" header="0.17" footer="0.17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E9BB2-0A54-452E-9B51-3B3200DB4B0C}">
  <dimension ref="A1:R86"/>
  <sheetViews>
    <sheetView zoomScale="90" zoomScaleNormal="90" workbookViewId="0">
      <pane xSplit="4" ySplit="9" topLeftCell="E70" activePane="bottomRight" state="frozen"/>
      <selection pane="topRight" activeCell="F1" sqref="F1"/>
      <selection pane="bottomLeft" activeCell="A10" sqref="A10"/>
      <selection pane="bottomRight" activeCell="B5" sqref="B5:D5"/>
    </sheetView>
  </sheetViews>
  <sheetFormatPr defaultRowHeight="15"/>
  <cols>
    <col min="1" max="1" width="7.5703125" style="318" customWidth="1"/>
    <col min="2" max="2" width="23.28515625" customWidth="1"/>
    <col min="3" max="3" width="11.85546875" customWidth="1"/>
    <col min="4" max="4" width="10.140625" customWidth="1"/>
    <col min="5" max="5" width="14" customWidth="1"/>
    <col min="6" max="6" width="8.42578125" customWidth="1"/>
    <col min="7" max="7" width="10.140625" customWidth="1"/>
    <col min="8" max="8" width="13.140625" customWidth="1"/>
    <col min="9" max="9" width="11.85546875" customWidth="1"/>
    <col min="10" max="10" width="11" customWidth="1"/>
    <col min="11" max="11" width="12.85546875" customWidth="1"/>
    <col min="12" max="12" width="12.28515625" customWidth="1"/>
    <col min="13" max="13" width="11" customWidth="1"/>
    <col min="14" max="14" width="14" customWidth="1"/>
    <col min="15" max="16" width="11.85546875" customWidth="1"/>
    <col min="17" max="17" width="10" customWidth="1"/>
    <col min="18" max="18" width="10.140625" customWidth="1"/>
  </cols>
  <sheetData>
    <row r="1" spans="1:18">
      <c r="A1" s="311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>
      <c r="A2" s="883" t="s">
        <v>310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</row>
    <row r="3" spans="1:18">
      <c r="A3" s="884" t="s">
        <v>842</v>
      </c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</row>
    <row r="4" spans="1:18" ht="15.75" thickBot="1">
      <c r="A4" s="885" t="s">
        <v>1</v>
      </c>
      <c r="B4" s="885"/>
      <c r="C4" s="885"/>
      <c r="D4" s="885"/>
      <c r="E4" s="885"/>
      <c r="F4" s="885"/>
      <c r="G4" s="885"/>
      <c r="H4" s="885"/>
      <c r="I4" s="885"/>
      <c r="J4" s="885"/>
      <c r="K4" s="885"/>
      <c r="L4" s="885"/>
      <c r="M4" s="885"/>
      <c r="N4" s="885"/>
      <c r="O4" s="885"/>
      <c r="P4" s="885"/>
      <c r="Q4" s="885"/>
      <c r="R4" s="885"/>
    </row>
    <row r="5" spans="1:18" ht="23.25" thickTop="1">
      <c r="A5" s="312" t="s">
        <v>135</v>
      </c>
      <c r="B5" s="886" t="s">
        <v>873</v>
      </c>
      <c r="C5" s="886"/>
      <c r="D5" s="886"/>
      <c r="E5" s="206" t="s">
        <v>3</v>
      </c>
      <c r="F5" s="886" t="s">
        <v>4</v>
      </c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  <c r="R5" s="887"/>
    </row>
    <row r="6" spans="1:18" ht="31.5" customHeight="1">
      <c r="A6" s="313" t="s">
        <v>136</v>
      </c>
      <c r="B6" s="894" t="s">
        <v>35</v>
      </c>
      <c r="C6" s="894"/>
      <c r="D6" s="894"/>
      <c r="E6" s="207" t="s">
        <v>137</v>
      </c>
      <c r="F6" s="895" t="s">
        <v>34</v>
      </c>
      <c r="G6" s="895"/>
      <c r="H6" s="895"/>
      <c r="I6" s="895"/>
      <c r="J6" s="895"/>
      <c r="K6" s="895"/>
      <c r="L6" s="895"/>
      <c r="M6" s="895"/>
      <c r="N6" s="895"/>
      <c r="O6" s="895"/>
      <c r="P6" s="895"/>
      <c r="Q6" s="895"/>
      <c r="R6" s="896"/>
    </row>
    <row r="7" spans="1:18">
      <c r="A7" s="897" t="s">
        <v>311</v>
      </c>
      <c r="B7" s="899" t="s">
        <v>312</v>
      </c>
      <c r="C7" s="901" t="s">
        <v>313</v>
      </c>
      <c r="D7" s="903" t="s">
        <v>139</v>
      </c>
      <c r="E7" s="904"/>
      <c r="F7" s="905"/>
      <c r="G7" s="906" t="s">
        <v>314</v>
      </c>
      <c r="H7" s="907"/>
      <c r="I7" s="908"/>
      <c r="J7" s="906" t="s">
        <v>314</v>
      </c>
      <c r="K7" s="907"/>
      <c r="L7" s="908"/>
      <c r="M7" s="906" t="s">
        <v>314</v>
      </c>
      <c r="N7" s="907"/>
      <c r="O7" s="908"/>
      <c r="P7" s="906" t="s">
        <v>315</v>
      </c>
      <c r="Q7" s="907"/>
      <c r="R7" s="909"/>
    </row>
    <row r="8" spans="1:18" ht="84" customHeight="1">
      <c r="A8" s="898"/>
      <c r="B8" s="900"/>
      <c r="C8" s="902"/>
      <c r="D8" s="208" t="s">
        <v>316</v>
      </c>
      <c r="E8" s="209" t="s">
        <v>317</v>
      </c>
      <c r="F8" s="210" t="s">
        <v>318</v>
      </c>
      <c r="G8" s="211" t="s">
        <v>319</v>
      </c>
      <c r="H8" s="209" t="s">
        <v>320</v>
      </c>
      <c r="I8" s="212" t="s">
        <v>321</v>
      </c>
      <c r="J8" s="211" t="s">
        <v>322</v>
      </c>
      <c r="K8" s="209" t="s">
        <v>323</v>
      </c>
      <c r="L8" s="212" t="s">
        <v>324</v>
      </c>
      <c r="M8" s="211" t="s">
        <v>325</v>
      </c>
      <c r="N8" s="209" t="s">
        <v>326</v>
      </c>
      <c r="O8" s="212" t="s">
        <v>327</v>
      </c>
      <c r="P8" s="211" t="s">
        <v>328</v>
      </c>
      <c r="Q8" s="209" t="s">
        <v>329</v>
      </c>
      <c r="R8" s="213" t="s">
        <v>330</v>
      </c>
    </row>
    <row r="9" spans="1:18" ht="15.75" thickBot="1">
      <c r="A9" s="314"/>
      <c r="B9" s="214"/>
      <c r="C9" s="214"/>
      <c r="D9" s="214" t="s">
        <v>14</v>
      </c>
      <c r="E9" s="214" t="s">
        <v>15</v>
      </c>
      <c r="F9" s="214" t="s">
        <v>16</v>
      </c>
      <c r="G9" s="214" t="s">
        <v>17</v>
      </c>
      <c r="H9" s="214" t="s">
        <v>18</v>
      </c>
      <c r="I9" s="214" t="s">
        <v>19</v>
      </c>
      <c r="J9" s="214" t="s">
        <v>331</v>
      </c>
      <c r="K9" s="214" t="s">
        <v>21</v>
      </c>
      <c r="L9" s="214" t="s">
        <v>22</v>
      </c>
      <c r="M9" s="214" t="s">
        <v>332</v>
      </c>
      <c r="N9" s="214" t="s">
        <v>333</v>
      </c>
      <c r="O9" s="214" t="s">
        <v>334</v>
      </c>
      <c r="P9" s="214" t="s">
        <v>335</v>
      </c>
      <c r="Q9" s="214" t="s">
        <v>336</v>
      </c>
      <c r="R9" s="215" t="s">
        <v>337</v>
      </c>
    </row>
    <row r="10" spans="1:18" ht="36.75" customHeight="1" thickTop="1">
      <c r="A10" s="890" t="s">
        <v>338</v>
      </c>
      <c r="B10" s="891"/>
      <c r="C10" s="216"/>
      <c r="D10" s="217"/>
      <c r="E10" s="216"/>
      <c r="F10" s="217"/>
      <c r="G10" s="216"/>
      <c r="H10" s="217"/>
      <c r="I10" s="218"/>
      <c r="J10" s="216"/>
      <c r="K10" s="217"/>
      <c r="L10" s="218"/>
      <c r="M10" s="216"/>
      <c r="N10" s="217"/>
      <c r="O10" s="218"/>
      <c r="P10" s="216"/>
      <c r="Q10" s="217"/>
      <c r="R10" s="219"/>
    </row>
    <row r="11" spans="1:18" ht="27">
      <c r="A11" s="315" t="s">
        <v>196</v>
      </c>
      <c r="B11" s="220" t="s">
        <v>197</v>
      </c>
      <c r="C11" s="220" t="s">
        <v>339</v>
      </c>
      <c r="D11" s="221">
        <v>42233</v>
      </c>
      <c r="E11" s="221">
        <v>11588880251</v>
      </c>
      <c r="F11" s="221">
        <v>274403</v>
      </c>
      <c r="G11" s="221">
        <v>34969</v>
      </c>
      <c r="H11" s="221">
        <v>11195057300</v>
      </c>
      <c r="I11" s="261">
        <f>H11/G11</f>
        <v>320142.33463925193</v>
      </c>
      <c r="J11" s="221">
        <v>38220</v>
      </c>
      <c r="K11" s="221">
        <v>12235726100</v>
      </c>
      <c r="L11" s="261">
        <f>K11/J11</f>
        <v>320139.35374149663</v>
      </c>
      <c r="M11" s="221">
        <v>38195</v>
      </c>
      <c r="N11" s="221">
        <v>12227844727</v>
      </c>
      <c r="O11" s="261">
        <f>N11/M11</f>
        <v>320142.55077889777</v>
      </c>
      <c r="P11" s="149">
        <f>O11-F11</f>
        <v>45739.55077889777</v>
      </c>
      <c r="Q11" s="149">
        <f>O11-I11</f>
        <v>0.21613964583957568</v>
      </c>
      <c r="R11" s="252">
        <f>O11-L11</f>
        <v>3.1970374011434615</v>
      </c>
    </row>
    <row r="12" spans="1:18" ht="27">
      <c r="A12" s="315" t="s">
        <v>198</v>
      </c>
      <c r="B12" s="220" t="s">
        <v>199</v>
      </c>
      <c r="C12" s="220" t="s">
        <v>340</v>
      </c>
      <c r="D12" s="221">
        <v>247</v>
      </c>
      <c r="E12" s="221">
        <v>403346602</v>
      </c>
      <c r="F12" s="221">
        <v>1632982</v>
      </c>
      <c r="G12" s="221">
        <v>279</v>
      </c>
      <c r="H12" s="221">
        <v>469800000</v>
      </c>
      <c r="I12" s="261">
        <f t="shared" ref="I12:I70" si="0">H12/G12</f>
        <v>1683870.9677419355</v>
      </c>
      <c r="J12" s="221">
        <v>279</v>
      </c>
      <c r="K12" s="221">
        <v>486920000</v>
      </c>
      <c r="L12" s="261">
        <f t="shared" ref="L12:L72" si="1">K12/J12</f>
        <v>1745232.9749103943</v>
      </c>
      <c r="M12" s="221">
        <v>279</v>
      </c>
      <c r="N12" s="221">
        <v>484304453</v>
      </c>
      <c r="O12" s="261">
        <f t="shared" ref="O12:O72" si="2">N12/M12</f>
        <v>1735858.2544802867</v>
      </c>
      <c r="P12" s="149">
        <f t="shared" ref="P12:P70" si="3">O12-F12</f>
        <v>102876.25448028673</v>
      </c>
      <c r="Q12" s="149">
        <f t="shared" ref="Q12:Q70" si="4">O12-I12</f>
        <v>51987.28673835122</v>
      </c>
      <c r="R12" s="252">
        <f t="shared" ref="R12:R70" si="5">O12-L12</f>
        <v>-9374.7204301075544</v>
      </c>
    </row>
    <row r="13" spans="1:18" ht="18">
      <c r="A13" s="315" t="s">
        <v>200</v>
      </c>
      <c r="B13" s="220" t="s">
        <v>201</v>
      </c>
      <c r="C13" s="220" t="s">
        <v>341</v>
      </c>
      <c r="D13" s="221">
        <v>57</v>
      </c>
      <c r="E13" s="221">
        <v>145881784</v>
      </c>
      <c r="F13" s="221">
        <v>2559330</v>
      </c>
      <c r="G13" s="221">
        <v>58</v>
      </c>
      <c r="H13" s="221">
        <v>159850000</v>
      </c>
      <c r="I13" s="261">
        <f t="shared" si="0"/>
        <v>2756034.4827586208</v>
      </c>
      <c r="J13" s="221">
        <v>58</v>
      </c>
      <c r="K13" s="221">
        <v>171823900</v>
      </c>
      <c r="L13" s="261">
        <f t="shared" si="1"/>
        <v>2962481.0344827585</v>
      </c>
      <c r="M13" s="221">
        <v>58</v>
      </c>
      <c r="N13" s="221">
        <v>171537388</v>
      </c>
      <c r="O13" s="261">
        <f t="shared" si="2"/>
        <v>2957541.1724137929</v>
      </c>
      <c r="P13" s="149">
        <f t="shared" si="3"/>
        <v>398211.17241379293</v>
      </c>
      <c r="Q13" s="149">
        <f t="shared" si="4"/>
        <v>201506.68965517217</v>
      </c>
      <c r="R13" s="252">
        <f t="shared" si="5"/>
        <v>-4939.8620689655654</v>
      </c>
    </row>
    <row r="14" spans="1:18" ht="45">
      <c r="A14" s="315" t="s">
        <v>202</v>
      </c>
      <c r="B14" s="220" t="s">
        <v>203</v>
      </c>
      <c r="C14" s="220" t="s">
        <v>342</v>
      </c>
      <c r="D14" s="221">
        <v>168</v>
      </c>
      <c r="E14" s="221">
        <v>286743416.27999997</v>
      </c>
      <c r="F14" s="221">
        <v>1706806</v>
      </c>
      <c r="G14" s="221">
        <v>226</v>
      </c>
      <c r="H14" s="221">
        <v>355806000</v>
      </c>
      <c r="I14" s="261">
        <f t="shared" si="0"/>
        <v>1574362.831858407</v>
      </c>
      <c r="J14" s="221">
        <v>206</v>
      </c>
      <c r="K14" s="221">
        <v>323675525</v>
      </c>
      <c r="L14" s="261">
        <f t="shared" si="1"/>
        <v>1571240.4126213591</v>
      </c>
      <c r="M14" s="221">
        <v>206</v>
      </c>
      <c r="N14" s="221">
        <v>323549086</v>
      </c>
      <c r="O14" s="261">
        <f t="shared" si="2"/>
        <v>1570626.6310679612</v>
      </c>
      <c r="P14" s="149">
        <f t="shared" si="3"/>
        <v>-136179.36893203878</v>
      </c>
      <c r="Q14" s="149">
        <f t="shared" si="4"/>
        <v>-3736.200790445786</v>
      </c>
      <c r="R14" s="252">
        <f t="shared" si="5"/>
        <v>-613.78155339788646</v>
      </c>
    </row>
    <row r="15" spans="1:18" ht="18">
      <c r="A15" s="315" t="s">
        <v>204</v>
      </c>
      <c r="B15" s="220" t="s">
        <v>205</v>
      </c>
      <c r="C15" s="220" t="s">
        <v>343</v>
      </c>
      <c r="D15" s="221">
        <v>8814</v>
      </c>
      <c r="E15" s="221">
        <v>392239933</v>
      </c>
      <c r="F15" s="221">
        <v>44502</v>
      </c>
      <c r="G15" s="221">
        <v>7227</v>
      </c>
      <c r="H15" s="221">
        <v>381100000</v>
      </c>
      <c r="I15" s="261">
        <f t="shared" si="0"/>
        <v>52732.807527328077</v>
      </c>
      <c r="J15" s="221">
        <v>7796</v>
      </c>
      <c r="K15" s="221">
        <v>411112400</v>
      </c>
      <c r="L15" s="261">
        <f t="shared" si="1"/>
        <v>52733.760903027192</v>
      </c>
      <c r="M15" s="221">
        <v>7796</v>
      </c>
      <c r="N15" s="221">
        <v>410785775</v>
      </c>
      <c r="O15" s="261">
        <f t="shared" si="2"/>
        <v>52691.864417650075</v>
      </c>
      <c r="P15" s="149">
        <f t="shared" si="3"/>
        <v>8189.8644176500748</v>
      </c>
      <c r="Q15" s="149">
        <f t="shared" si="4"/>
        <v>-40.943109678002656</v>
      </c>
      <c r="R15" s="252">
        <f t="shared" si="5"/>
        <v>-41.896485377117642</v>
      </c>
    </row>
    <row r="16" spans="1:18" ht="18">
      <c r="A16" s="315" t="s">
        <v>206</v>
      </c>
      <c r="B16" s="220" t="s">
        <v>207</v>
      </c>
      <c r="C16" s="220" t="s">
        <v>344</v>
      </c>
      <c r="D16" s="221">
        <v>712</v>
      </c>
      <c r="E16" s="221">
        <v>1256964687</v>
      </c>
      <c r="F16" s="221">
        <v>1765400</v>
      </c>
      <c r="G16" s="221">
        <v>676</v>
      </c>
      <c r="H16" s="221">
        <v>1288080000</v>
      </c>
      <c r="I16" s="261">
        <f t="shared" si="0"/>
        <v>1905443.7869822485</v>
      </c>
      <c r="J16" s="221">
        <v>685</v>
      </c>
      <c r="K16" s="221">
        <v>1305619500</v>
      </c>
      <c r="L16" s="261">
        <f t="shared" si="1"/>
        <v>1906013.8686131388</v>
      </c>
      <c r="M16" s="221">
        <v>685</v>
      </c>
      <c r="N16" s="221">
        <v>1303352705</v>
      </c>
      <c r="O16" s="261">
        <f t="shared" si="2"/>
        <v>1902704.6788321168</v>
      </c>
      <c r="P16" s="149">
        <f t="shared" si="3"/>
        <v>137304.67883211677</v>
      </c>
      <c r="Q16" s="149">
        <f t="shared" si="4"/>
        <v>-2739.1081501317676</v>
      </c>
      <c r="R16" s="252">
        <f t="shared" si="5"/>
        <v>-3309.1897810220253</v>
      </c>
    </row>
    <row r="17" spans="1:18" ht="18">
      <c r="A17" s="315" t="s">
        <v>208</v>
      </c>
      <c r="B17" s="220" t="s">
        <v>209</v>
      </c>
      <c r="C17" s="220" t="s">
        <v>345</v>
      </c>
      <c r="D17" s="221">
        <v>72</v>
      </c>
      <c r="E17" s="221">
        <v>395319460</v>
      </c>
      <c r="F17" s="221">
        <v>5490548</v>
      </c>
      <c r="G17" s="221">
        <v>67</v>
      </c>
      <c r="H17" s="221">
        <v>410600000</v>
      </c>
      <c r="I17" s="261">
        <f t="shared" si="0"/>
        <v>6128358.2089552237</v>
      </c>
      <c r="J17" s="221">
        <v>67</v>
      </c>
      <c r="K17" s="221">
        <v>426202000</v>
      </c>
      <c r="L17" s="261">
        <f t="shared" si="1"/>
        <v>6361223.8805970149</v>
      </c>
      <c r="M17" s="221">
        <v>67</v>
      </c>
      <c r="N17" s="221">
        <v>425414445</v>
      </c>
      <c r="O17" s="261">
        <f t="shared" si="2"/>
        <v>6349469.3283582088</v>
      </c>
      <c r="P17" s="149">
        <f t="shared" si="3"/>
        <v>858921.32835820876</v>
      </c>
      <c r="Q17" s="149">
        <f t="shared" si="4"/>
        <v>221111.11940298509</v>
      </c>
      <c r="R17" s="252">
        <f t="shared" si="5"/>
        <v>-11754.552238806151</v>
      </c>
    </row>
    <row r="18" spans="1:18" ht="27">
      <c r="A18" s="315" t="s">
        <v>210</v>
      </c>
      <c r="B18" s="220" t="s">
        <v>211</v>
      </c>
      <c r="C18" s="220" t="s">
        <v>346</v>
      </c>
      <c r="D18" s="221">
        <v>65</v>
      </c>
      <c r="E18" s="221">
        <v>161456069</v>
      </c>
      <c r="F18" s="221">
        <v>2483940</v>
      </c>
      <c r="G18" s="221">
        <v>62</v>
      </c>
      <c r="H18" s="221">
        <v>166540000</v>
      </c>
      <c r="I18" s="261">
        <f t="shared" si="0"/>
        <v>2686129.0322580645</v>
      </c>
      <c r="J18" s="221">
        <v>65</v>
      </c>
      <c r="K18" s="221">
        <v>175524000</v>
      </c>
      <c r="L18" s="261">
        <f t="shared" si="1"/>
        <v>2700369.230769231</v>
      </c>
      <c r="M18" s="221">
        <v>65</v>
      </c>
      <c r="N18" s="221">
        <v>175524000</v>
      </c>
      <c r="O18" s="261">
        <f t="shared" si="2"/>
        <v>2700369.230769231</v>
      </c>
      <c r="P18" s="149">
        <f t="shared" si="3"/>
        <v>216429.23076923098</v>
      </c>
      <c r="Q18" s="149">
        <f t="shared" si="4"/>
        <v>14240.198511166498</v>
      </c>
      <c r="R18" s="252">
        <f t="shared" si="5"/>
        <v>0</v>
      </c>
    </row>
    <row r="19" spans="1:18" ht="27">
      <c r="A19" s="315" t="s">
        <v>212</v>
      </c>
      <c r="B19" s="220" t="s">
        <v>347</v>
      </c>
      <c r="C19" s="220" t="s">
        <v>348</v>
      </c>
      <c r="D19" s="221">
        <v>45512847</v>
      </c>
      <c r="E19" s="221">
        <v>3049360735</v>
      </c>
      <c r="F19" s="221">
        <v>67</v>
      </c>
      <c r="G19" s="221">
        <v>48062131</v>
      </c>
      <c r="H19" s="221">
        <v>3295907000</v>
      </c>
      <c r="I19" s="261">
        <f t="shared" si="0"/>
        <v>68.575964723661542</v>
      </c>
      <c r="J19" s="221">
        <v>50237000</v>
      </c>
      <c r="K19" s="221">
        <v>3445071600</v>
      </c>
      <c r="L19" s="261">
        <f t="shared" si="1"/>
        <v>68.576379958994366</v>
      </c>
      <c r="M19" s="221">
        <v>50157000</v>
      </c>
      <c r="N19" s="221">
        <v>3439579042</v>
      </c>
      <c r="O19" s="261">
        <f t="shared" si="2"/>
        <v>68.576251410570805</v>
      </c>
      <c r="P19" s="149">
        <f t="shared" si="3"/>
        <v>1.576251410570805</v>
      </c>
      <c r="Q19" s="149">
        <f t="shared" si="4"/>
        <v>2.8668690926281215E-4</v>
      </c>
      <c r="R19" s="252">
        <f t="shared" si="5"/>
        <v>-1.2854842356091467E-4</v>
      </c>
    </row>
    <row r="20" spans="1:18" ht="18">
      <c r="A20" s="315" t="s">
        <v>214</v>
      </c>
      <c r="B20" s="220" t="s">
        <v>215</v>
      </c>
      <c r="C20" s="220" t="s">
        <v>349</v>
      </c>
      <c r="D20" s="221">
        <v>230</v>
      </c>
      <c r="E20" s="221">
        <v>86820650</v>
      </c>
      <c r="F20" s="221">
        <v>377481</v>
      </c>
      <c r="G20" s="221">
        <v>229</v>
      </c>
      <c r="H20" s="221">
        <v>89400000</v>
      </c>
      <c r="I20" s="261">
        <f t="shared" si="0"/>
        <v>390393.01310043666</v>
      </c>
      <c r="J20" s="221">
        <v>229</v>
      </c>
      <c r="K20" s="221">
        <v>95018000</v>
      </c>
      <c r="L20" s="261">
        <f t="shared" si="1"/>
        <v>414925.76419213973</v>
      </c>
      <c r="M20" s="221">
        <v>229</v>
      </c>
      <c r="N20" s="221">
        <v>94090772</v>
      </c>
      <c r="O20" s="261">
        <f t="shared" si="2"/>
        <v>410876.73362445412</v>
      </c>
      <c r="P20" s="149">
        <f t="shared" si="3"/>
        <v>33395.733624454122</v>
      </c>
      <c r="Q20" s="149">
        <f t="shared" si="4"/>
        <v>20483.720524017466</v>
      </c>
      <c r="R20" s="252">
        <f t="shared" si="5"/>
        <v>-4049.0305676856078</v>
      </c>
    </row>
    <row r="21" spans="1:18" ht="27">
      <c r="A21" s="315" t="s">
        <v>216</v>
      </c>
      <c r="B21" s="220" t="s">
        <v>217</v>
      </c>
      <c r="C21" s="220" t="s">
        <v>350</v>
      </c>
      <c r="D21" s="221">
        <v>537</v>
      </c>
      <c r="E21" s="221">
        <v>219367626</v>
      </c>
      <c r="F21" s="221">
        <v>408506</v>
      </c>
      <c r="G21" s="221">
        <v>422</v>
      </c>
      <c r="H21" s="221">
        <v>214758000</v>
      </c>
      <c r="I21" s="261">
        <f t="shared" si="0"/>
        <v>508905.21327014221</v>
      </c>
      <c r="J21" s="221">
        <v>500</v>
      </c>
      <c r="K21" s="221">
        <v>254746520</v>
      </c>
      <c r="L21" s="261">
        <f t="shared" si="1"/>
        <v>509493.04</v>
      </c>
      <c r="M21" s="221">
        <v>500</v>
      </c>
      <c r="N21" s="221">
        <v>254376394</v>
      </c>
      <c r="O21" s="261">
        <f t="shared" si="2"/>
        <v>508752.788</v>
      </c>
      <c r="P21" s="149">
        <f t="shared" si="3"/>
        <v>100246.788</v>
      </c>
      <c r="Q21" s="149">
        <f t="shared" si="4"/>
        <v>-152.42527014220832</v>
      </c>
      <c r="R21" s="252">
        <f t="shared" si="5"/>
        <v>-740.25199999997858</v>
      </c>
    </row>
    <row r="22" spans="1:18" ht="18">
      <c r="A22" s="315" t="s">
        <v>218</v>
      </c>
      <c r="B22" s="220" t="s">
        <v>219</v>
      </c>
      <c r="C22" s="220" t="s">
        <v>351</v>
      </c>
      <c r="D22" s="221">
        <v>8409</v>
      </c>
      <c r="E22" s="221">
        <v>657566669.26999998</v>
      </c>
      <c r="F22" s="221">
        <v>78198</v>
      </c>
      <c r="G22" s="221">
        <v>6173</v>
      </c>
      <c r="H22" s="221">
        <v>542842000</v>
      </c>
      <c r="I22" s="261">
        <f t="shared" si="0"/>
        <v>87938.117608942164</v>
      </c>
      <c r="J22" s="221">
        <v>7659</v>
      </c>
      <c r="K22" s="221">
        <v>673531480</v>
      </c>
      <c r="L22" s="261">
        <f t="shared" si="1"/>
        <v>87939.872045958997</v>
      </c>
      <c r="M22" s="221">
        <v>7594</v>
      </c>
      <c r="N22" s="221">
        <v>667819777</v>
      </c>
      <c r="O22" s="261">
        <f t="shared" si="2"/>
        <v>87940.449960495127</v>
      </c>
      <c r="P22" s="149">
        <f t="shared" si="3"/>
        <v>9742.449960495127</v>
      </c>
      <c r="Q22" s="149">
        <f t="shared" si="4"/>
        <v>2.3323515529627912</v>
      </c>
      <c r="R22" s="252">
        <f t="shared" si="5"/>
        <v>0.57791453613026533</v>
      </c>
    </row>
    <row r="23" spans="1:18" ht="18">
      <c r="A23" s="315" t="s">
        <v>220</v>
      </c>
      <c r="B23" s="220" t="s">
        <v>221</v>
      </c>
      <c r="C23" s="220" t="s">
        <v>352</v>
      </c>
      <c r="D23" s="221">
        <v>25393</v>
      </c>
      <c r="E23" s="221">
        <v>3673373289.5300002</v>
      </c>
      <c r="F23" s="221">
        <v>144661</v>
      </c>
      <c r="G23" s="221">
        <v>27778</v>
      </c>
      <c r="H23" s="221">
        <v>4027924700</v>
      </c>
      <c r="I23" s="261">
        <f t="shared" si="0"/>
        <v>145004.12916696665</v>
      </c>
      <c r="J23" s="221">
        <v>24339</v>
      </c>
      <c r="K23" s="221">
        <v>3529314800</v>
      </c>
      <c r="L23" s="261">
        <f t="shared" si="1"/>
        <v>145006.56559431367</v>
      </c>
      <c r="M23" s="221">
        <v>24339</v>
      </c>
      <c r="N23" s="221">
        <v>3526737407</v>
      </c>
      <c r="O23" s="261">
        <f t="shared" si="2"/>
        <v>144900.66999465879</v>
      </c>
      <c r="P23" s="149">
        <f t="shared" si="3"/>
        <v>239.66999465879053</v>
      </c>
      <c r="Q23" s="149">
        <f t="shared" si="4"/>
        <v>-103.4591723078629</v>
      </c>
      <c r="R23" s="252">
        <f t="shared" si="5"/>
        <v>-105.8955996548757</v>
      </c>
    </row>
    <row r="24" spans="1:18" ht="36">
      <c r="A24" s="315" t="s">
        <v>222</v>
      </c>
      <c r="B24" s="220" t="s">
        <v>353</v>
      </c>
      <c r="C24" s="220" t="s">
        <v>354</v>
      </c>
      <c r="D24" s="221">
        <v>5091</v>
      </c>
      <c r="E24" s="221">
        <v>208958800</v>
      </c>
      <c r="F24" s="221">
        <v>41045</v>
      </c>
      <c r="G24" s="221">
        <v>7609</v>
      </c>
      <c r="H24" s="221">
        <v>265347000</v>
      </c>
      <c r="I24" s="261">
        <f t="shared" si="0"/>
        <v>34872.782231567879</v>
      </c>
      <c r="J24" s="221">
        <v>7609</v>
      </c>
      <c r="K24" s="221">
        <v>242207000</v>
      </c>
      <c r="L24" s="261">
        <f t="shared" si="1"/>
        <v>31831.646734130634</v>
      </c>
      <c r="M24" s="221">
        <v>7609</v>
      </c>
      <c r="N24" s="221">
        <v>241587974</v>
      </c>
      <c r="O24" s="261">
        <f t="shared" si="2"/>
        <v>31750.29228545144</v>
      </c>
      <c r="P24" s="149">
        <f t="shared" si="3"/>
        <v>-9294.70771454856</v>
      </c>
      <c r="Q24" s="149">
        <f t="shared" si="4"/>
        <v>-3122.4899461164387</v>
      </c>
      <c r="R24" s="252">
        <f t="shared" si="5"/>
        <v>-81.35444867919432</v>
      </c>
    </row>
    <row r="25" spans="1:18" ht="27">
      <c r="A25" s="315" t="s">
        <v>224</v>
      </c>
      <c r="B25" s="220" t="s">
        <v>225</v>
      </c>
      <c r="C25" s="220" t="s">
        <v>355</v>
      </c>
      <c r="D25" s="221">
        <v>0</v>
      </c>
      <c r="E25" s="221">
        <v>0</v>
      </c>
      <c r="F25" s="221">
        <v>0</v>
      </c>
      <c r="G25" s="221">
        <v>1</v>
      </c>
      <c r="H25" s="221">
        <v>5000000</v>
      </c>
      <c r="I25" s="261">
        <f t="shared" si="0"/>
        <v>5000000</v>
      </c>
      <c r="J25" s="221">
        <v>1</v>
      </c>
      <c r="K25" s="221">
        <v>3500000</v>
      </c>
      <c r="L25" s="261">
        <f t="shared" si="1"/>
        <v>3500000</v>
      </c>
      <c r="M25" s="221">
        <v>1</v>
      </c>
      <c r="N25" s="221">
        <v>2865309</v>
      </c>
      <c r="O25" s="261">
        <f t="shared" si="2"/>
        <v>2865309</v>
      </c>
      <c r="P25" s="149">
        <f t="shared" si="3"/>
        <v>2865309</v>
      </c>
      <c r="Q25" s="149">
        <f t="shared" si="4"/>
        <v>-2134691</v>
      </c>
      <c r="R25" s="252">
        <f t="shared" si="5"/>
        <v>-634691</v>
      </c>
    </row>
    <row r="26" spans="1:18" ht="36">
      <c r="A26" s="315" t="s">
        <v>460</v>
      </c>
      <c r="B26" s="220" t="s">
        <v>472</v>
      </c>
      <c r="C26" s="220" t="s">
        <v>473</v>
      </c>
      <c r="D26" s="221"/>
      <c r="E26" s="221">
        <v>0</v>
      </c>
      <c r="F26" s="221"/>
      <c r="G26" s="221">
        <v>225</v>
      </c>
      <c r="H26" s="221">
        <v>21939000</v>
      </c>
      <c r="I26" s="261">
        <f t="shared" si="0"/>
        <v>97506.666666666672</v>
      </c>
      <c r="J26" s="221">
        <v>0</v>
      </c>
      <c r="K26" s="221">
        <v>0</v>
      </c>
      <c r="L26" s="261"/>
      <c r="M26" s="221">
        <v>0</v>
      </c>
      <c r="N26" s="221">
        <v>0</v>
      </c>
      <c r="O26" s="261"/>
      <c r="P26" s="149">
        <f>O26-F26</f>
        <v>0</v>
      </c>
      <c r="Q26" s="149">
        <f t="shared" si="4"/>
        <v>-97506.666666666672</v>
      </c>
      <c r="R26" s="252">
        <f t="shared" si="5"/>
        <v>0</v>
      </c>
    </row>
    <row r="27" spans="1:18" ht="27">
      <c r="A27" s="315" t="s">
        <v>462</v>
      </c>
      <c r="B27" s="220" t="s">
        <v>474</v>
      </c>
      <c r="C27" s="220" t="s">
        <v>475</v>
      </c>
      <c r="D27" s="221">
        <v>1</v>
      </c>
      <c r="E27" s="221">
        <v>277330</v>
      </c>
      <c r="F27" s="221">
        <v>277330</v>
      </c>
      <c r="G27" s="221">
        <v>87</v>
      </c>
      <c r="H27" s="221">
        <v>5363000</v>
      </c>
      <c r="I27" s="261">
        <f t="shared" si="0"/>
        <v>61643.678160919539</v>
      </c>
      <c r="J27" s="221">
        <v>8</v>
      </c>
      <c r="K27" s="221">
        <v>520000</v>
      </c>
      <c r="L27" s="261">
        <f t="shared" si="1"/>
        <v>65000</v>
      </c>
      <c r="M27" s="221">
        <v>8</v>
      </c>
      <c r="N27" s="221">
        <v>519870</v>
      </c>
      <c r="O27" s="261">
        <f t="shared" si="2"/>
        <v>64983.75</v>
      </c>
      <c r="P27" s="149">
        <f t="shared" si="3"/>
        <v>-212346.25</v>
      </c>
      <c r="Q27" s="149">
        <f t="shared" si="4"/>
        <v>3340.0718390804614</v>
      </c>
      <c r="R27" s="252">
        <f t="shared" si="5"/>
        <v>-16.25</v>
      </c>
    </row>
    <row r="28" spans="1:18" ht="27">
      <c r="A28" s="315" t="s">
        <v>528</v>
      </c>
      <c r="B28" s="220" t="s">
        <v>529</v>
      </c>
      <c r="C28" s="220" t="s">
        <v>544</v>
      </c>
      <c r="D28" s="221"/>
      <c r="E28" s="221">
        <v>0</v>
      </c>
      <c r="F28" s="221"/>
      <c r="G28" s="221">
        <v>1918</v>
      </c>
      <c r="H28" s="221">
        <v>118000000</v>
      </c>
      <c r="I28" s="261">
        <f t="shared" si="0"/>
        <v>61522.419186652762</v>
      </c>
      <c r="J28" s="221">
        <v>0</v>
      </c>
      <c r="K28" s="221">
        <v>0</v>
      </c>
      <c r="L28" s="261"/>
      <c r="M28" s="221">
        <v>0</v>
      </c>
      <c r="N28" s="221"/>
      <c r="O28" s="261"/>
      <c r="P28" s="149">
        <f t="shared" si="3"/>
        <v>0</v>
      </c>
      <c r="Q28" s="149">
        <f t="shared" si="4"/>
        <v>-61522.419186652762</v>
      </c>
      <c r="R28" s="252">
        <f t="shared" si="5"/>
        <v>0</v>
      </c>
    </row>
    <row r="29" spans="1:18" ht="18">
      <c r="A29" s="315" t="s">
        <v>530</v>
      </c>
      <c r="B29" s="220" t="s">
        <v>531</v>
      </c>
      <c r="C29" s="220" t="s">
        <v>545</v>
      </c>
      <c r="D29" s="221"/>
      <c r="E29" s="221">
        <v>0</v>
      </c>
      <c r="F29" s="221"/>
      <c r="G29" s="221">
        <v>1</v>
      </c>
      <c r="H29" s="321">
        <v>1300000000</v>
      </c>
      <c r="I29" s="321">
        <f t="shared" si="0"/>
        <v>1300000000</v>
      </c>
      <c r="J29" s="221">
        <v>0</v>
      </c>
      <c r="K29" s="221">
        <v>0</v>
      </c>
      <c r="L29" s="321"/>
      <c r="M29" s="221">
        <v>0</v>
      </c>
      <c r="N29" s="221">
        <v>0</v>
      </c>
      <c r="O29" s="261"/>
      <c r="P29" s="149">
        <f t="shared" si="3"/>
        <v>0</v>
      </c>
      <c r="Q29" s="322">
        <f t="shared" si="4"/>
        <v>-1300000000</v>
      </c>
      <c r="R29" s="322">
        <f t="shared" si="5"/>
        <v>0</v>
      </c>
    </row>
    <row r="30" spans="1:18" ht="27">
      <c r="A30" s="315" t="s">
        <v>228</v>
      </c>
      <c r="B30" s="220" t="s">
        <v>401</v>
      </c>
      <c r="C30" s="220" t="s">
        <v>357</v>
      </c>
      <c r="D30" s="221"/>
      <c r="E30" s="221">
        <v>0</v>
      </c>
      <c r="F30" s="221"/>
      <c r="G30" s="221">
        <v>229</v>
      </c>
      <c r="H30" s="221">
        <v>578000</v>
      </c>
      <c r="I30" s="261">
        <f t="shared" si="0"/>
        <v>2524.0174672489084</v>
      </c>
      <c r="J30" s="221">
        <v>229</v>
      </c>
      <c r="K30" s="221">
        <v>578000</v>
      </c>
      <c r="L30" s="261">
        <f t="shared" si="1"/>
        <v>2524.0174672489084</v>
      </c>
      <c r="M30" s="221">
        <v>0</v>
      </c>
      <c r="N30" s="221">
        <v>0</v>
      </c>
      <c r="O30" s="261"/>
      <c r="P30" s="149">
        <f t="shared" si="3"/>
        <v>0</v>
      </c>
      <c r="Q30" s="149">
        <f t="shared" si="4"/>
        <v>-2524.0174672489084</v>
      </c>
      <c r="R30" s="252">
        <f t="shared" si="5"/>
        <v>-2524.0174672489084</v>
      </c>
    </row>
    <row r="31" spans="1:18" ht="18">
      <c r="A31" s="315" t="s">
        <v>409</v>
      </c>
      <c r="B31" s="220" t="s">
        <v>410</v>
      </c>
      <c r="C31" s="220" t="s">
        <v>476</v>
      </c>
      <c r="D31" s="221">
        <v>1569</v>
      </c>
      <c r="E31" s="221">
        <v>3922000</v>
      </c>
      <c r="F31" s="221">
        <v>2500</v>
      </c>
      <c r="G31" s="221">
        <v>48</v>
      </c>
      <c r="H31" s="221">
        <v>122000</v>
      </c>
      <c r="I31" s="261">
        <f t="shared" si="0"/>
        <v>2541.6666666666665</v>
      </c>
      <c r="J31" s="221">
        <v>48</v>
      </c>
      <c r="K31" s="221">
        <v>122000</v>
      </c>
      <c r="L31" s="261">
        <f t="shared" si="1"/>
        <v>2541.6666666666665</v>
      </c>
      <c r="M31" s="221">
        <v>48</v>
      </c>
      <c r="N31" s="221">
        <v>122000</v>
      </c>
      <c r="O31" s="261">
        <f t="shared" si="2"/>
        <v>2541.6666666666665</v>
      </c>
      <c r="P31" s="149">
        <f t="shared" si="3"/>
        <v>41.666666666666515</v>
      </c>
      <c r="Q31" s="149">
        <f t="shared" si="4"/>
        <v>0</v>
      </c>
      <c r="R31" s="252">
        <f t="shared" si="5"/>
        <v>0</v>
      </c>
    </row>
    <row r="32" spans="1:18" ht="36">
      <c r="A32" s="593" t="s">
        <v>846</v>
      </c>
      <c r="B32" s="594" t="s">
        <v>847</v>
      </c>
      <c r="C32" s="319" t="s">
        <v>476</v>
      </c>
      <c r="D32" s="592">
        <v>0</v>
      </c>
      <c r="E32" s="592">
        <v>0</v>
      </c>
      <c r="F32" s="592">
        <v>0</v>
      </c>
      <c r="G32" s="592">
        <v>0</v>
      </c>
      <c r="H32" s="592">
        <v>0</v>
      </c>
      <c r="I32" s="592"/>
      <c r="J32" s="221">
        <v>1462</v>
      </c>
      <c r="K32" s="221">
        <v>3690000</v>
      </c>
      <c r="L32" s="261">
        <f t="shared" si="1"/>
        <v>2523.9398084815321</v>
      </c>
      <c r="M32" s="221">
        <v>1462</v>
      </c>
      <c r="N32" s="221">
        <v>3690000</v>
      </c>
      <c r="O32" s="261">
        <f t="shared" si="2"/>
        <v>2523.9398084815321</v>
      </c>
      <c r="P32" s="149">
        <f t="shared" ref="P32" si="6">O32-F32</f>
        <v>2523.9398084815321</v>
      </c>
      <c r="Q32" s="149">
        <f t="shared" ref="Q32" si="7">O32-I32</f>
        <v>2523.9398084815321</v>
      </c>
      <c r="R32" s="252">
        <f t="shared" ref="R32" si="8">O32-L32</f>
        <v>0</v>
      </c>
    </row>
    <row r="33" spans="1:18" ht="27">
      <c r="A33" s="315" t="s">
        <v>229</v>
      </c>
      <c r="B33" s="220" t="s">
        <v>230</v>
      </c>
      <c r="C33" s="220" t="s">
        <v>358</v>
      </c>
      <c r="D33" s="221">
        <v>139</v>
      </c>
      <c r="E33" s="221">
        <v>10267000</v>
      </c>
      <c r="F33" s="221">
        <v>73863</v>
      </c>
      <c r="G33" s="221">
        <v>634</v>
      </c>
      <c r="H33" s="221">
        <v>45000000</v>
      </c>
      <c r="I33" s="261">
        <f t="shared" si="0"/>
        <v>70977.917981072562</v>
      </c>
      <c r="J33" s="221">
        <v>17</v>
      </c>
      <c r="K33" s="221">
        <v>1234515</v>
      </c>
      <c r="L33" s="261">
        <f t="shared" si="1"/>
        <v>72618.529411764699</v>
      </c>
      <c r="M33" s="221">
        <v>17</v>
      </c>
      <c r="N33" s="221">
        <v>1234511</v>
      </c>
      <c r="O33" s="261">
        <f t="shared" si="2"/>
        <v>72618.294117647063</v>
      </c>
      <c r="P33" s="149">
        <f t="shared" si="3"/>
        <v>-1244.7058823529369</v>
      </c>
      <c r="Q33" s="149">
        <f t="shared" si="4"/>
        <v>1640.3761365745013</v>
      </c>
      <c r="R33" s="252">
        <f t="shared" si="5"/>
        <v>-0.23529411763593089</v>
      </c>
    </row>
    <row r="34" spans="1:18" ht="27">
      <c r="A34" s="315" t="s">
        <v>231</v>
      </c>
      <c r="B34" s="220" t="s">
        <v>402</v>
      </c>
      <c r="C34" s="220" t="s">
        <v>360</v>
      </c>
      <c r="D34" s="221">
        <v>0</v>
      </c>
      <c r="E34" s="221">
        <v>0</v>
      </c>
      <c r="F34" s="221">
        <v>0</v>
      </c>
      <c r="G34" s="221">
        <v>1</v>
      </c>
      <c r="H34" s="221">
        <v>1500000</v>
      </c>
      <c r="I34" s="261">
        <f t="shared" si="0"/>
        <v>1500000</v>
      </c>
      <c r="J34" s="221">
        <v>0</v>
      </c>
      <c r="K34" s="221">
        <v>0</v>
      </c>
      <c r="L34" s="261"/>
      <c r="M34" s="221"/>
      <c r="N34" s="221">
        <v>0</v>
      </c>
      <c r="O34" s="261"/>
      <c r="P34" s="149">
        <f t="shared" si="3"/>
        <v>0</v>
      </c>
      <c r="Q34" s="149">
        <f t="shared" si="4"/>
        <v>-1500000</v>
      </c>
      <c r="R34" s="252">
        <f t="shared" si="5"/>
        <v>0</v>
      </c>
    </row>
    <row r="35" spans="1:18" ht="27">
      <c r="A35" s="315" t="s">
        <v>232</v>
      </c>
      <c r="B35" s="220" t="s">
        <v>359</v>
      </c>
      <c r="C35" s="220" t="s">
        <v>360</v>
      </c>
      <c r="D35" s="221">
        <v>1</v>
      </c>
      <c r="E35" s="221">
        <v>327744</v>
      </c>
      <c r="F35" s="221">
        <v>327744</v>
      </c>
      <c r="G35" s="221">
        <v>1</v>
      </c>
      <c r="H35" s="221">
        <v>221000</v>
      </c>
      <c r="I35" s="261">
        <f t="shared" si="0"/>
        <v>221000</v>
      </c>
      <c r="J35" s="221">
        <v>0</v>
      </c>
      <c r="K35" s="221">
        <v>0</v>
      </c>
      <c r="L35" s="261"/>
      <c r="M35" s="221"/>
      <c r="N35" s="221">
        <v>0</v>
      </c>
      <c r="O35" s="261"/>
      <c r="P35" s="149">
        <f t="shared" si="3"/>
        <v>-327744</v>
      </c>
      <c r="Q35" s="149">
        <f t="shared" si="4"/>
        <v>-221000</v>
      </c>
      <c r="R35" s="252">
        <f t="shared" si="5"/>
        <v>0</v>
      </c>
    </row>
    <row r="36" spans="1:18" ht="18">
      <c r="A36" s="315" t="s">
        <v>507</v>
      </c>
      <c r="B36" s="220" t="s">
        <v>508</v>
      </c>
      <c r="C36" s="220" t="s">
        <v>360</v>
      </c>
      <c r="D36" s="221"/>
      <c r="E36" s="221">
        <v>0</v>
      </c>
      <c r="F36" s="221"/>
      <c r="G36" s="221">
        <v>1</v>
      </c>
      <c r="H36" s="221">
        <v>376000</v>
      </c>
      <c r="I36" s="261">
        <f t="shared" si="0"/>
        <v>376000</v>
      </c>
      <c r="J36" s="221">
        <v>0</v>
      </c>
      <c r="K36" s="221">
        <v>0</v>
      </c>
      <c r="L36" s="261"/>
      <c r="M36" s="221"/>
      <c r="N36" s="221">
        <v>0</v>
      </c>
      <c r="O36" s="261"/>
      <c r="P36" s="149">
        <f t="shared" si="3"/>
        <v>0</v>
      </c>
      <c r="Q36" s="149">
        <f t="shared" si="4"/>
        <v>-376000</v>
      </c>
      <c r="R36" s="252">
        <f t="shared" si="5"/>
        <v>0</v>
      </c>
    </row>
    <row r="37" spans="1:18" ht="18">
      <c r="A37" s="315" t="s">
        <v>233</v>
      </c>
      <c r="B37" s="220" t="s">
        <v>234</v>
      </c>
      <c r="C37" s="220" t="s">
        <v>360</v>
      </c>
      <c r="D37" s="221">
        <v>1</v>
      </c>
      <c r="E37" s="221">
        <v>492646</v>
      </c>
      <c r="F37" s="221">
        <v>492646</v>
      </c>
      <c r="G37" s="221">
        <v>1</v>
      </c>
      <c r="H37" s="221">
        <v>300000</v>
      </c>
      <c r="I37" s="261">
        <f t="shared" si="0"/>
        <v>300000</v>
      </c>
      <c r="J37" s="221">
        <v>1</v>
      </c>
      <c r="K37" s="221">
        <v>500000</v>
      </c>
      <c r="L37" s="261">
        <f t="shared" si="1"/>
        <v>500000</v>
      </c>
      <c r="M37" s="221">
        <v>1</v>
      </c>
      <c r="N37" s="221">
        <v>500000</v>
      </c>
      <c r="O37" s="261">
        <f t="shared" si="2"/>
        <v>500000</v>
      </c>
      <c r="P37" s="149">
        <f t="shared" si="3"/>
        <v>7354</v>
      </c>
      <c r="Q37" s="149">
        <f t="shared" si="4"/>
        <v>200000</v>
      </c>
      <c r="R37" s="252">
        <f t="shared" si="5"/>
        <v>0</v>
      </c>
    </row>
    <row r="38" spans="1:18" ht="27">
      <c r="A38" s="315" t="s">
        <v>414</v>
      </c>
      <c r="B38" s="220" t="s">
        <v>415</v>
      </c>
      <c r="C38" s="220" t="s">
        <v>360</v>
      </c>
      <c r="D38" s="221"/>
      <c r="E38" s="221">
        <v>0</v>
      </c>
      <c r="F38" s="221"/>
      <c r="G38" s="221">
        <v>1</v>
      </c>
      <c r="H38" s="221">
        <v>3212000</v>
      </c>
      <c r="I38" s="261">
        <f t="shared" si="0"/>
        <v>3212000</v>
      </c>
      <c r="J38" s="221"/>
      <c r="K38" s="221"/>
      <c r="L38" s="261"/>
      <c r="M38" s="221"/>
      <c r="N38" s="221"/>
      <c r="O38" s="261"/>
      <c r="P38" s="149">
        <f t="shared" si="3"/>
        <v>0</v>
      </c>
      <c r="Q38" s="149">
        <f t="shared" si="4"/>
        <v>-3212000</v>
      </c>
      <c r="R38" s="252">
        <f t="shared" si="5"/>
        <v>0</v>
      </c>
    </row>
    <row r="39" spans="1:18" ht="18">
      <c r="A39" s="315" t="s">
        <v>418</v>
      </c>
      <c r="B39" s="220" t="s">
        <v>419</v>
      </c>
      <c r="C39" s="220" t="s">
        <v>477</v>
      </c>
      <c r="D39" s="221">
        <v>453</v>
      </c>
      <c r="E39" s="221">
        <v>32748910</v>
      </c>
      <c r="F39" s="221">
        <v>72293</v>
      </c>
      <c r="G39" s="221">
        <v>873</v>
      </c>
      <c r="H39" s="221">
        <v>63200280</v>
      </c>
      <c r="I39" s="261">
        <f t="shared" si="0"/>
        <v>72394.36426116839</v>
      </c>
      <c r="J39" s="221">
        <v>905</v>
      </c>
      <c r="K39" s="221">
        <v>65513793</v>
      </c>
      <c r="L39" s="261">
        <f t="shared" si="1"/>
        <v>72390.931491712705</v>
      </c>
      <c r="M39" s="221">
        <v>905</v>
      </c>
      <c r="N39" s="221">
        <v>65513793</v>
      </c>
      <c r="O39" s="261">
        <f t="shared" si="2"/>
        <v>72390.931491712705</v>
      </c>
      <c r="P39" s="149">
        <f t="shared" si="3"/>
        <v>97.931491712704883</v>
      </c>
      <c r="Q39" s="149">
        <f t="shared" si="4"/>
        <v>-3.4327694556850474</v>
      </c>
      <c r="R39" s="252">
        <f t="shared" si="5"/>
        <v>0</v>
      </c>
    </row>
    <row r="40" spans="1:18" ht="27">
      <c r="A40" s="315" t="s">
        <v>420</v>
      </c>
      <c r="B40" s="220" t="s">
        <v>478</v>
      </c>
      <c r="C40" s="220" t="s">
        <v>363</v>
      </c>
      <c r="D40" s="221">
        <v>1</v>
      </c>
      <c r="E40" s="221">
        <v>630000</v>
      </c>
      <c r="F40" s="221">
        <v>630000</v>
      </c>
      <c r="G40" s="221">
        <v>1</v>
      </c>
      <c r="H40" s="221">
        <v>3494000</v>
      </c>
      <c r="I40" s="261">
        <f t="shared" si="0"/>
        <v>3494000</v>
      </c>
      <c r="J40" s="221">
        <v>0</v>
      </c>
      <c r="K40" s="221">
        <v>0</v>
      </c>
      <c r="L40" s="261"/>
      <c r="M40" s="221"/>
      <c r="N40" s="221">
        <v>0</v>
      </c>
      <c r="O40" s="261"/>
      <c r="P40" s="149">
        <f t="shared" si="3"/>
        <v>-630000</v>
      </c>
      <c r="Q40" s="149">
        <f t="shared" si="4"/>
        <v>-3494000</v>
      </c>
      <c r="R40" s="252">
        <f t="shared" si="5"/>
        <v>0</v>
      </c>
    </row>
    <row r="41" spans="1:18" ht="27">
      <c r="A41" s="315" t="s">
        <v>421</v>
      </c>
      <c r="B41" s="220" t="s">
        <v>479</v>
      </c>
      <c r="C41" s="220" t="s">
        <v>360</v>
      </c>
      <c r="D41" s="221">
        <v>1</v>
      </c>
      <c r="E41" s="221">
        <v>385000</v>
      </c>
      <c r="F41" s="221">
        <v>385000</v>
      </c>
      <c r="G41" s="221">
        <v>1</v>
      </c>
      <c r="H41" s="221">
        <v>910000</v>
      </c>
      <c r="I41" s="261">
        <f t="shared" si="0"/>
        <v>910000</v>
      </c>
      <c r="J41" s="221">
        <v>1</v>
      </c>
      <c r="K41" s="221">
        <v>910000</v>
      </c>
      <c r="L41" s="261">
        <f t="shared" si="1"/>
        <v>910000</v>
      </c>
      <c r="M41" s="221">
        <v>1</v>
      </c>
      <c r="N41" s="221">
        <v>910000</v>
      </c>
      <c r="O41" s="261">
        <f t="shared" si="2"/>
        <v>910000</v>
      </c>
      <c r="P41" s="149">
        <f t="shared" si="3"/>
        <v>525000</v>
      </c>
      <c r="Q41" s="149">
        <f t="shared" si="4"/>
        <v>0</v>
      </c>
      <c r="R41" s="252">
        <f t="shared" si="5"/>
        <v>0</v>
      </c>
    </row>
    <row r="42" spans="1:18" ht="18">
      <c r="A42" s="315" t="s">
        <v>422</v>
      </c>
      <c r="B42" s="220" t="s">
        <v>423</v>
      </c>
      <c r="C42" s="220" t="s">
        <v>480</v>
      </c>
      <c r="D42" s="221">
        <v>186</v>
      </c>
      <c r="E42" s="221">
        <v>15450000</v>
      </c>
      <c r="F42" s="221">
        <v>83065</v>
      </c>
      <c r="G42" s="221">
        <v>193</v>
      </c>
      <c r="H42" s="221">
        <v>16000000</v>
      </c>
      <c r="I42" s="261">
        <f t="shared" si="0"/>
        <v>82901.554404145078</v>
      </c>
      <c r="J42" s="221">
        <v>434</v>
      </c>
      <c r="K42" s="221">
        <v>36000000</v>
      </c>
      <c r="L42" s="261">
        <f t="shared" si="1"/>
        <v>82949.308755760372</v>
      </c>
      <c r="M42" s="221">
        <v>434</v>
      </c>
      <c r="N42" s="221">
        <v>35931970</v>
      </c>
      <c r="O42" s="261">
        <f t="shared" si="2"/>
        <v>82792.557603686641</v>
      </c>
      <c r="P42" s="149">
        <f t="shared" si="3"/>
        <v>-272.4423963133595</v>
      </c>
      <c r="Q42" s="149">
        <f t="shared" si="4"/>
        <v>-108.99680045843706</v>
      </c>
      <c r="R42" s="252">
        <f t="shared" si="5"/>
        <v>-156.75115207373165</v>
      </c>
    </row>
    <row r="43" spans="1:18" ht="27">
      <c r="A43" s="315" t="s">
        <v>426</v>
      </c>
      <c r="B43" s="220" t="s">
        <v>427</v>
      </c>
      <c r="C43" s="220" t="s">
        <v>360</v>
      </c>
      <c r="D43" s="221">
        <v>1</v>
      </c>
      <c r="E43" s="221">
        <v>151000</v>
      </c>
      <c r="F43" s="221">
        <v>151000</v>
      </c>
      <c r="G43" s="221">
        <v>1</v>
      </c>
      <c r="H43" s="221">
        <v>319500</v>
      </c>
      <c r="I43" s="261">
        <f t="shared" si="0"/>
        <v>319500</v>
      </c>
      <c r="J43" s="221">
        <v>1</v>
      </c>
      <c r="K43" s="221">
        <v>470453</v>
      </c>
      <c r="L43" s="261">
        <f t="shared" si="1"/>
        <v>470453</v>
      </c>
      <c r="M43" s="221">
        <v>1</v>
      </c>
      <c r="N43" s="221">
        <v>470453</v>
      </c>
      <c r="O43" s="261">
        <f t="shared" si="2"/>
        <v>470453</v>
      </c>
      <c r="P43" s="149">
        <f t="shared" si="3"/>
        <v>319453</v>
      </c>
      <c r="Q43" s="149">
        <f t="shared" si="4"/>
        <v>150953</v>
      </c>
      <c r="R43" s="252">
        <f t="shared" si="5"/>
        <v>0</v>
      </c>
    </row>
    <row r="44" spans="1:18" ht="27">
      <c r="A44" s="593" t="s">
        <v>851</v>
      </c>
      <c r="B44" s="594" t="s">
        <v>852</v>
      </c>
      <c r="C44" s="595" t="s">
        <v>360</v>
      </c>
      <c r="D44" s="592"/>
      <c r="E44" s="592"/>
      <c r="F44" s="592"/>
      <c r="G44" s="592"/>
      <c r="H44" s="592"/>
      <c r="I44" s="592"/>
      <c r="J44" s="221">
        <v>1</v>
      </c>
      <c r="K44" s="221">
        <v>74400</v>
      </c>
      <c r="L44" s="261">
        <f t="shared" si="1"/>
        <v>74400</v>
      </c>
      <c r="M44" s="221">
        <v>1</v>
      </c>
      <c r="N44" s="221">
        <v>74400</v>
      </c>
      <c r="O44" s="261">
        <f t="shared" si="2"/>
        <v>74400</v>
      </c>
      <c r="P44" s="149">
        <f t="shared" ref="P44" si="9">O44-F44</f>
        <v>74400</v>
      </c>
      <c r="Q44" s="149">
        <f t="shared" ref="Q44" si="10">O44-I44</f>
        <v>74400</v>
      </c>
      <c r="R44" s="252">
        <f t="shared" ref="R44" si="11">O44-L44</f>
        <v>0</v>
      </c>
    </row>
    <row r="45" spans="1:18" ht="18">
      <c r="A45" s="315" t="s">
        <v>509</v>
      </c>
      <c r="B45" s="220" t="s">
        <v>510</v>
      </c>
      <c r="C45" s="220" t="s">
        <v>360</v>
      </c>
      <c r="D45" s="221"/>
      <c r="E45" s="221">
        <v>0</v>
      </c>
      <c r="F45" s="221"/>
      <c r="G45" s="221">
        <v>1</v>
      </c>
      <c r="H45" s="221">
        <v>10000000</v>
      </c>
      <c r="I45" s="261">
        <f t="shared" si="0"/>
        <v>10000000</v>
      </c>
      <c r="J45" s="221"/>
      <c r="K45" s="221">
        <v>0</v>
      </c>
      <c r="L45" s="261"/>
      <c r="M45" s="221"/>
      <c r="N45" s="221">
        <v>0</v>
      </c>
      <c r="O45" s="261"/>
      <c r="P45" s="149">
        <f t="shared" si="3"/>
        <v>0</v>
      </c>
      <c r="Q45" s="149">
        <f t="shared" si="4"/>
        <v>-10000000</v>
      </c>
      <c r="R45" s="252">
        <f t="shared" si="5"/>
        <v>0</v>
      </c>
    </row>
    <row r="46" spans="1:18" ht="27">
      <c r="A46" s="315" t="s">
        <v>511</v>
      </c>
      <c r="B46" s="220" t="s">
        <v>512</v>
      </c>
      <c r="C46" s="220" t="s">
        <v>360</v>
      </c>
      <c r="D46" s="221"/>
      <c r="E46" s="221">
        <v>0</v>
      </c>
      <c r="F46" s="221"/>
      <c r="G46" s="221"/>
      <c r="H46" s="221">
        <v>0</v>
      </c>
      <c r="I46" s="261"/>
      <c r="J46" s="221">
        <v>1</v>
      </c>
      <c r="K46" s="221">
        <v>369880</v>
      </c>
      <c r="L46" s="261">
        <f t="shared" si="1"/>
        <v>369880</v>
      </c>
      <c r="M46" s="221">
        <v>1</v>
      </c>
      <c r="N46" s="221">
        <v>369877</v>
      </c>
      <c r="O46" s="261">
        <f t="shared" si="2"/>
        <v>369877</v>
      </c>
      <c r="P46" s="149">
        <f t="shared" si="3"/>
        <v>369877</v>
      </c>
      <c r="Q46" s="149">
        <f t="shared" si="4"/>
        <v>369877</v>
      </c>
      <c r="R46" s="252">
        <f t="shared" si="5"/>
        <v>-3</v>
      </c>
    </row>
    <row r="47" spans="1:18" ht="27">
      <c r="A47" s="315" t="s">
        <v>513</v>
      </c>
      <c r="B47" s="220" t="s">
        <v>535</v>
      </c>
      <c r="C47" s="220" t="s">
        <v>360</v>
      </c>
      <c r="D47" s="221"/>
      <c r="E47" s="221">
        <v>0</v>
      </c>
      <c r="F47" s="221"/>
      <c r="G47" s="221"/>
      <c r="H47" s="221">
        <v>0</v>
      </c>
      <c r="I47" s="261"/>
      <c r="J47" s="221">
        <v>1</v>
      </c>
      <c r="K47" s="221">
        <v>208340</v>
      </c>
      <c r="L47" s="261">
        <f t="shared" si="1"/>
        <v>208340</v>
      </c>
      <c r="M47" s="221">
        <v>1</v>
      </c>
      <c r="N47" s="221">
        <v>208340</v>
      </c>
      <c r="O47" s="261">
        <f t="shared" si="2"/>
        <v>208340</v>
      </c>
      <c r="P47" s="149">
        <f t="shared" si="3"/>
        <v>208340</v>
      </c>
      <c r="Q47" s="149">
        <f t="shared" si="4"/>
        <v>208340</v>
      </c>
      <c r="R47" s="252">
        <f t="shared" si="5"/>
        <v>0</v>
      </c>
    </row>
    <row r="48" spans="1:18" ht="27">
      <c r="A48" s="315" t="s">
        <v>515</v>
      </c>
      <c r="B48" s="220" t="s">
        <v>536</v>
      </c>
      <c r="C48" s="220" t="s">
        <v>360</v>
      </c>
      <c r="D48" s="221"/>
      <c r="E48" s="221">
        <v>0</v>
      </c>
      <c r="F48" s="221"/>
      <c r="G48" s="221"/>
      <c r="H48" s="221">
        <v>0</v>
      </c>
      <c r="I48" s="261"/>
      <c r="J48" s="221">
        <v>0</v>
      </c>
      <c r="K48" s="221">
        <v>0</v>
      </c>
      <c r="L48" s="261"/>
      <c r="M48" s="221"/>
      <c r="N48" s="221">
        <v>0</v>
      </c>
      <c r="O48" s="261"/>
      <c r="P48" s="149">
        <f t="shared" si="3"/>
        <v>0</v>
      </c>
      <c r="Q48" s="149">
        <f t="shared" si="4"/>
        <v>0</v>
      </c>
      <c r="R48" s="252">
        <f t="shared" si="5"/>
        <v>0</v>
      </c>
    </row>
    <row r="49" spans="1:18" ht="18">
      <c r="A49" s="315" t="s">
        <v>235</v>
      </c>
      <c r="B49" s="220" t="s">
        <v>236</v>
      </c>
      <c r="C49" s="220" t="s">
        <v>361</v>
      </c>
      <c r="D49" s="221">
        <v>1285</v>
      </c>
      <c r="E49" s="221">
        <v>93848000</v>
      </c>
      <c r="F49" s="221">
        <v>73033</v>
      </c>
      <c r="G49" s="221">
        <v>1622</v>
      </c>
      <c r="H49" s="221">
        <v>118434000</v>
      </c>
      <c r="I49" s="261">
        <f t="shared" si="0"/>
        <v>73017.262638717628</v>
      </c>
      <c r="J49" s="221">
        <v>1258</v>
      </c>
      <c r="K49" s="221">
        <v>91894218</v>
      </c>
      <c r="L49" s="261">
        <f t="shared" si="1"/>
        <v>73047.868044515097</v>
      </c>
      <c r="M49" s="221">
        <v>1258</v>
      </c>
      <c r="N49" s="221">
        <v>91894218</v>
      </c>
      <c r="O49" s="261">
        <f t="shared" si="2"/>
        <v>73047.868044515097</v>
      </c>
      <c r="P49" s="149">
        <f t="shared" si="3"/>
        <v>14.868044515096699</v>
      </c>
      <c r="Q49" s="149">
        <f t="shared" si="4"/>
        <v>30.605405797468848</v>
      </c>
      <c r="R49" s="252">
        <f t="shared" si="5"/>
        <v>0</v>
      </c>
    </row>
    <row r="50" spans="1:18" ht="18">
      <c r="A50" s="315" t="s">
        <v>237</v>
      </c>
      <c r="B50" s="220" t="s">
        <v>238</v>
      </c>
      <c r="C50" s="220" t="s">
        <v>361</v>
      </c>
      <c r="D50" s="221">
        <v>1454</v>
      </c>
      <c r="E50" s="221">
        <v>140797982</v>
      </c>
      <c r="F50" s="221">
        <v>96835</v>
      </c>
      <c r="G50" s="221">
        <v>542</v>
      </c>
      <c r="H50" s="221">
        <v>52590000</v>
      </c>
      <c r="I50" s="261">
        <f t="shared" si="0"/>
        <v>97029.52029520295</v>
      </c>
      <c r="J50" s="221">
        <v>542</v>
      </c>
      <c r="K50" s="221">
        <v>52590000</v>
      </c>
      <c r="L50" s="261">
        <f t="shared" si="1"/>
        <v>97029.52029520295</v>
      </c>
      <c r="M50" s="221">
        <v>542</v>
      </c>
      <c r="N50" s="221">
        <v>52584526</v>
      </c>
      <c r="O50" s="261">
        <f t="shared" si="2"/>
        <v>97019.420664206642</v>
      </c>
      <c r="P50" s="149">
        <f t="shared" si="3"/>
        <v>184.42066420664196</v>
      </c>
      <c r="Q50" s="149">
        <f t="shared" si="4"/>
        <v>-10.099630996308406</v>
      </c>
      <c r="R50" s="252">
        <f t="shared" si="5"/>
        <v>-10.099630996308406</v>
      </c>
    </row>
    <row r="51" spans="1:18" ht="27">
      <c r="A51" s="315" t="s">
        <v>241</v>
      </c>
      <c r="B51" s="220" t="s">
        <v>242</v>
      </c>
      <c r="C51" s="220" t="s">
        <v>363</v>
      </c>
      <c r="D51" s="221">
        <v>1</v>
      </c>
      <c r="E51" s="221">
        <v>1330000</v>
      </c>
      <c r="F51" s="221">
        <v>1330000</v>
      </c>
      <c r="G51" s="221">
        <v>1</v>
      </c>
      <c r="H51" s="221">
        <v>1192200</v>
      </c>
      <c r="I51" s="261">
        <f t="shared" si="0"/>
        <v>1192200</v>
      </c>
      <c r="J51" s="221">
        <v>1</v>
      </c>
      <c r="K51" s="221">
        <v>1192200</v>
      </c>
      <c r="L51" s="261">
        <f t="shared" si="1"/>
        <v>1192200</v>
      </c>
      <c r="M51" s="221">
        <v>1</v>
      </c>
      <c r="N51" s="221">
        <v>1192196</v>
      </c>
      <c r="O51" s="261">
        <f t="shared" si="2"/>
        <v>1192196</v>
      </c>
      <c r="P51" s="149">
        <f t="shared" si="3"/>
        <v>-137804</v>
      </c>
      <c r="Q51" s="149">
        <f t="shared" si="4"/>
        <v>-4</v>
      </c>
      <c r="R51" s="252">
        <f t="shared" si="5"/>
        <v>-4</v>
      </c>
    </row>
    <row r="52" spans="1:18" ht="27">
      <c r="A52" s="315" t="s">
        <v>517</v>
      </c>
      <c r="B52" s="220" t="s">
        <v>518</v>
      </c>
      <c r="C52" s="220" t="s">
        <v>363</v>
      </c>
      <c r="D52" s="221"/>
      <c r="E52" s="221">
        <v>0</v>
      </c>
      <c r="F52" s="221"/>
      <c r="G52" s="221">
        <v>1</v>
      </c>
      <c r="H52" s="221">
        <v>251600</v>
      </c>
      <c r="I52" s="261">
        <f t="shared" si="0"/>
        <v>251600</v>
      </c>
      <c r="J52" s="221">
        <v>1</v>
      </c>
      <c r="K52" s="221">
        <v>251600</v>
      </c>
      <c r="L52" s="261">
        <f t="shared" si="1"/>
        <v>251600</v>
      </c>
      <c r="M52" s="221">
        <v>1</v>
      </c>
      <c r="N52" s="221">
        <v>251555</v>
      </c>
      <c r="O52" s="261">
        <f t="shared" si="2"/>
        <v>251555</v>
      </c>
      <c r="P52" s="149">
        <f t="shared" si="3"/>
        <v>251555</v>
      </c>
      <c r="Q52" s="149">
        <f t="shared" si="4"/>
        <v>-45</v>
      </c>
      <c r="R52" s="252">
        <f t="shared" si="5"/>
        <v>-45</v>
      </c>
    </row>
    <row r="53" spans="1:18" ht="45">
      <c r="A53" s="315" t="s">
        <v>428</v>
      </c>
      <c r="B53" s="220" t="s">
        <v>481</v>
      </c>
      <c r="C53" s="220" t="s">
        <v>362</v>
      </c>
      <c r="D53" s="221">
        <v>40</v>
      </c>
      <c r="E53" s="221">
        <v>2773452</v>
      </c>
      <c r="F53" s="221">
        <v>69336</v>
      </c>
      <c r="G53" s="221">
        <v>16</v>
      </c>
      <c r="H53" s="221">
        <v>1150000</v>
      </c>
      <c r="I53" s="261">
        <f t="shared" si="0"/>
        <v>71875</v>
      </c>
      <c r="J53" s="221">
        <v>221</v>
      </c>
      <c r="K53" s="221">
        <v>15275564</v>
      </c>
      <c r="L53" s="261">
        <f t="shared" si="1"/>
        <v>69120.199095022617</v>
      </c>
      <c r="M53" s="221">
        <v>203</v>
      </c>
      <c r="N53" s="221">
        <v>14102176</v>
      </c>
      <c r="O53" s="261">
        <f t="shared" si="2"/>
        <v>69468.847290640391</v>
      </c>
      <c r="P53" s="149">
        <f t="shared" ref="P53" si="12">O53-F53</f>
        <v>132.84729064039129</v>
      </c>
      <c r="Q53" s="149">
        <f t="shared" ref="Q53" si="13">O53-I53</f>
        <v>-2406.1527093596087</v>
      </c>
      <c r="R53" s="252">
        <f t="shared" ref="R53" si="14">O53-L53</f>
        <v>348.64819561777404</v>
      </c>
    </row>
    <row r="54" spans="1:18" ht="27">
      <c r="A54" s="315" t="s">
        <v>519</v>
      </c>
      <c r="B54" s="220" t="s">
        <v>537</v>
      </c>
      <c r="C54" s="220" t="s">
        <v>360</v>
      </c>
      <c r="D54" s="221"/>
      <c r="E54" s="221">
        <v>0</v>
      </c>
      <c r="F54" s="221"/>
      <c r="G54" s="221"/>
      <c r="H54" s="221">
        <v>0</v>
      </c>
      <c r="I54" s="261"/>
      <c r="J54" s="221">
        <v>1</v>
      </c>
      <c r="K54" s="221">
        <v>77850</v>
      </c>
      <c r="L54" s="261">
        <f t="shared" si="1"/>
        <v>77850</v>
      </c>
      <c r="M54" s="221">
        <v>1</v>
      </c>
      <c r="N54" s="221">
        <v>77844</v>
      </c>
      <c r="O54" s="261">
        <f t="shared" si="2"/>
        <v>77844</v>
      </c>
      <c r="P54" s="149">
        <f t="shared" si="3"/>
        <v>77844</v>
      </c>
      <c r="Q54" s="149">
        <f t="shared" si="4"/>
        <v>77844</v>
      </c>
      <c r="R54" s="252">
        <f t="shared" si="5"/>
        <v>-6</v>
      </c>
    </row>
    <row r="55" spans="1:18" ht="18">
      <c r="A55" s="315" t="s">
        <v>444</v>
      </c>
      <c r="B55" s="220" t="s">
        <v>445</v>
      </c>
      <c r="C55" s="220" t="s">
        <v>366</v>
      </c>
      <c r="D55" s="221">
        <v>3</v>
      </c>
      <c r="E55" s="221">
        <v>14064000</v>
      </c>
      <c r="F55" s="221">
        <v>4688000</v>
      </c>
      <c r="G55" s="221">
        <v>57</v>
      </c>
      <c r="H55" s="221">
        <v>110000000</v>
      </c>
      <c r="I55" s="261">
        <f t="shared" si="0"/>
        <v>1929824.5614035088</v>
      </c>
      <c r="J55" s="221">
        <v>57</v>
      </c>
      <c r="K55" s="221">
        <v>107037100</v>
      </c>
      <c r="L55" s="261">
        <f t="shared" si="1"/>
        <v>1877843.8596491227</v>
      </c>
      <c r="M55" s="221">
        <v>57</v>
      </c>
      <c r="N55" s="221">
        <v>107037072</v>
      </c>
      <c r="O55" s="261">
        <f t="shared" si="2"/>
        <v>1877843.3684210526</v>
      </c>
      <c r="P55" s="149">
        <f t="shared" si="3"/>
        <v>-2810156.6315789474</v>
      </c>
      <c r="Q55" s="149">
        <f t="shared" si="4"/>
        <v>-51981.192982456181</v>
      </c>
      <c r="R55" s="252">
        <f t="shared" si="5"/>
        <v>-0.49122807011008263</v>
      </c>
    </row>
    <row r="56" spans="1:18" ht="27">
      <c r="A56" s="315" t="s">
        <v>265</v>
      </c>
      <c r="B56" s="220" t="s">
        <v>364</v>
      </c>
      <c r="C56" s="220" t="s">
        <v>365</v>
      </c>
      <c r="D56" s="221">
        <v>339</v>
      </c>
      <c r="E56" s="221">
        <v>20829160</v>
      </c>
      <c r="F56" s="221">
        <v>61443</v>
      </c>
      <c r="G56" s="221">
        <v>2905</v>
      </c>
      <c r="H56" s="221">
        <v>178671000</v>
      </c>
      <c r="I56" s="261">
        <f t="shared" si="0"/>
        <v>61504.647160068846</v>
      </c>
      <c r="J56" s="221">
        <v>357</v>
      </c>
      <c r="K56" s="221">
        <v>22000000</v>
      </c>
      <c r="L56" s="261">
        <f t="shared" si="1"/>
        <v>61624.64985994398</v>
      </c>
      <c r="M56" s="221">
        <v>357</v>
      </c>
      <c r="N56" s="221">
        <v>22000000</v>
      </c>
      <c r="O56" s="261">
        <f t="shared" si="2"/>
        <v>61624.64985994398</v>
      </c>
      <c r="P56" s="149">
        <f t="shared" si="3"/>
        <v>181.64985994398012</v>
      </c>
      <c r="Q56" s="149">
        <f t="shared" si="4"/>
        <v>120.00269987513457</v>
      </c>
      <c r="R56" s="252">
        <f t="shared" si="5"/>
        <v>0</v>
      </c>
    </row>
    <row r="57" spans="1:18" ht="54">
      <c r="A57" s="315" t="s">
        <v>521</v>
      </c>
      <c r="B57" s="220" t="s">
        <v>538</v>
      </c>
      <c r="C57" s="220" t="s">
        <v>360</v>
      </c>
      <c r="D57" s="221"/>
      <c r="E57" s="221">
        <v>0</v>
      </c>
      <c r="F57" s="221"/>
      <c r="G57" s="221"/>
      <c r="H57" s="221">
        <v>0</v>
      </c>
      <c r="I57" s="261"/>
      <c r="J57" s="221">
        <v>1</v>
      </c>
      <c r="K57" s="221">
        <v>989000</v>
      </c>
      <c r="L57" s="261">
        <f t="shared" si="1"/>
        <v>989000</v>
      </c>
      <c r="M57" s="221">
        <v>1</v>
      </c>
      <c r="N57" s="221">
        <v>986366</v>
      </c>
      <c r="O57" s="261">
        <f t="shared" si="2"/>
        <v>986366</v>
      </c>
      <c r="P57" s="149">
        <f t="shared" si="3"/>
        <v>986366</v>
      </c>
      <c r="Q57" s="149">
        <f t="shared" si="4"/>
        <v>986366</v>
      </c>
      <c r="R57" s="252">
        <f t="shared" si="5"/>
        <v>-2634</v>
      </c>
    </row>
    <row r="58" spans="1:18" ht="54">
      <c r="A58" s="315" t="s">
        <v>523</v>
      </c>
      <c r="B58" s="220" t="s">
        <v>539</v>
      </c>
      <c r="C58" s="220" t="s">
        <v>360</v>
      </c>
      <c r="D58" s="221"/>
      <c r="E58" s="221">
        <v>0</v>
      </c>
      <c r="F58" s="221"/>
      <c r="G58" s="221"/>
      <c r="H58" s="221">
        <v>0</v>
      </c>
      <c r="I58" s="261"/>
      <c r="J58" s="221">
        <v>1</v>
      </c>
      <c r="K58" s="221">
        <v>358797</v>
      </c>
      <c r="L58" s="261">
        <f t="shared" si="1"/>
        <v>358797</v>
      </c>
      <c r="M58" s="221">
        <v>1</v>
      </c>
      <c r="N58" s="221">
        <v>358797</v>
      </c>
      <c r="O58" s="261">
        <f t="shared" si="2"/>
        <v>358797</v>
      </c>
      <c r="P58" s="149">
        <f t="shared" si="3"/>
        <v>358797</v>
      </c>
      <c r="Q58" s="149">
        <f t="shared" si="4"/>
        <v>358797</v>
      </c>
      <c r="R58" s="252">
        <f t="shared" si="5"/>
        <v>0</v>
      </c>
    </row>
    <row r="59" spans="1:18" ht="36">
      <c r="A59" s="315" t="s">
        <v>525</v>
      </c>
      <c r="B59" s="220" t="s">
        <v>540</v>
      </c>
      <c r="C59" s="220" t="s">
        <v>360</v>
      </c>
      <c r="D59" s="221"/>
      <c r="E59" s="221">
        <v>0</v>
      </c>
      <c r="F59" s="221"/>
      <c r="G59" s="221"/>
      <c r="H59" s="221">
        <v>0</v>
      </c>
      <c r="I59" s="261"/>
      <c r="J59" s="221"/>
      <c r="K59" s="221">
        <v>0</v>
      </c>
      <c r="L59" s="261"/>
      <c r="M59" s="221"/>
      <c r="N59" s="221">
        <v>0</v>
      </c>
      <c r="O59" s="261"/>
      <c r="P59" s="149">
        <f t="shared" si="3"/>
        <v>0</v>
      </c>
      <c r="Q59" s="149">
        <f t="shared" si="4"/>
        <v>0</v>
      </c>
      <c r="R59" s="252">
        <f t="shared" si="5"/>
        <v>0</v>
      </c>
    </row>
    <row r="60" spans="1:18" ht="18">
      <c r="A60" s="315" t="s">
        <v>448</v>
      </c>
      <c r="B60" s="220" t="s">
        <v>449</v>
      </c>
      <c r="C60" s="220" t="s">
        <v>482</v>
      </c>
      <c r="D60" s="221">
        <v>0</v>
      </c>
      <c r="E60" s="221">
        <v>0</v>
      </c>
      <c r="F60" s="221">
        <v>0</v>
      </c>
      <c r="G60" s="221">
        <v>1</v>
      </c>
      <c r="H60" s="221">
        <v>90000000</v>
      </c>
      <c r="I60" s="261">
        <f t="shared" si="0"/>
        <v>90000000</v>
      </c>
      <c r="J60" s="221">
        <v>1</v>
      </c>
      <c r="K60" s="221">
        <v>151200000</v>
      </c>
      <c r="L60" s="261">
        <f t="shared" si="1"/>
        <v>151200000</v>
      </c>
      <c r="M60" s="221">
        <v>1</v>
      </c>
      <c r="N60" s="221">
        <v>151200000</v>
      </c>
      <c r="O60" s="261">
        <f t="shared" si="2"/>
        <v>151200000</v>
      </c>
      <c r="P60" s="149">
        <f t="shared" si="3"/>
        <v>151200000</v>
      </c>
      <c r="Q60" s="149">
        <f t="shared" si="4"/>
        <v>61200000</v>
      </c>
      <c r="R60" s="252">
        <f t="shared" si="5"/>
        <v>0</v>
      </c>
    </row>
    <row r="61" spans="1:18" ht="18">
      <c r="A61" s="315" t="s">
        <v>450</v>
      </c>
      <c r="B61" s="220" t="s">
        <v>451</v>
      </c>
      <c r="C61" s="220" t="s">
        <v>483</v>
      </c>
      <c r="D61" s="221">
        <v>0</v>
      </c>
      <c r="E61" s="221">
        <v>0</v>
      </c>
      <c r="F61" s="221">
        <v>0</v>
      </c>
      <c r="G61" s="221">
        <v>1</v>
      </c>
      <c r="H61" s="221">
        <v>67268920</v>
      </c>
      <c r="I61" s="261">
        <f t="shared" si="0"/>
        <v>67268920</v>
      </c>
      <c r="J61" s="221">
        <v>1</v>
      </c>
      <c r="K61" s="221">
        <v>139800000</v>
      </c>
      <c r="L61" s="261">
        <f t="shared" si="1"/>
        <v>139800000</v>
      </c>
      <c r="M61" s="221">
        <v>1</v>
      </c>
      <c r="N61" s="221">
        <v>139800000</v>
      </c>
      <c r="O61" s="261">
        <f t="shared" si="2"/>
        <v>139800000</v>
      </c>
      <c r="P61" s="149">
        <f t="shared" si="3"/>
        <v>139800000</v>
      </c>
      <c r="Q61" s="149">
        <f t="shared" si="4"/>
        <v>72531080</v>
      </c>
      <c r="R61" s="252">
        <f t="shared" si="5"/>
        <v>0</v>
      </c>
    </row>
    <row r="62" spans="1:18" ht="18">
      <c r="A62" s="593" t="s">
        <v>857</v>
      </c>
      <c r="B62" s="598" t="s">
        <v>858</v>
      </c>
      <c r="C62" s="319" t="s">
        <v>356</v>
      </c>
      <c r="D62" s="592"/>
      <c r="E62" s="592"/>
      <c r="F62" s="592"/>
      <c r="G62" s="221">
        <v>1</v>
      </c>
      <c r="H62" s="221">
        <v>29007500</v>
      </c>
      <c r="I62" s="261">
        <f t="shared" si="0"/>
        <v>29007500</v>
      </c>
      <c r="J62" s="221">
        <v>0</v>
      </c>
      <c r="K62" s="221">
        <v>0</v>
      </c>
      <c r="L62" s="592"/>
      <c r="M62" s="221">
        <v>0</v>
      </c>
      <c r="N62" s="221">
        <v>0</v>
      </c>
      <c r="O62" s="592"/>
      <c r="P62" s="149">
        <f t="shared" ref="P62" si="15">O62-F62</f>
        <v>0</v>
      </c>
      <c r="Q62" s="149">
        <f t="shared" ref="Q62" si="16">O62-I62</f>
        <v>-29007500</v>
      </c>
      <c r="R62" s="252">
        <f t="shared" ref="R62" si="17">O62-L62</f>
        <v>0</v>
      </c>
    </row>
    <row r="63" spans="1:18" ht="18">
      <c r="A63" s="315" t="s">
        <v>267</v>
      </c>
      <c r="B63" s="220" t="s">
        <v>268</v>
      </c>
      <c r="C63" s="220" t="s">
        <v>546</v>
      </c>
      <c r="D63" s="221"/>
      <c r="E63" s="221">
        <v>0</v>
      </c>
      <c r="F63" s="221"/>
      <c r="G63" s="221">
        <v>1236</v>
      </c>
      <c r="H63" s="221">
        <v>76027000</v>
      </c>
      <c r="I63" s="261">
        <f t="shared" si="0"/>
        <v>61510.517799352754</v>
      </c>
      <c r="J63" s="221">
        <v>1236</v>
      </c>
      <c r="K63" s="221">
        <v>76027000</v>
      </c>
      <c r="L63" s="261">
        <f t="shared" si="1"/>
        <v>61510.517799352754</v>
      </c>
      <c r="M63" s="221">
        <v>1273</v>
      </c>
      <c r="N63" s="221">
        <v>78316760</v>
      </c>
      <c r="O63" s="261">
        <f t="shared" si="2"/>
        <v>61521.41398271799</v>
      </c>
      <c r="P63" s="149">
        <f t="shared" si="3"/>
        <v>61521.41398271799</v>
      </c>
      <c r="Q63" s="149">
        <f t="shared" si="4"/>
        <v>10.896183365235629</v>
      </c>
      <c r="R63" s="252">
        <f t="shared" si="5"/>
        <v>10.896183365235629</v>
      </c>
    </row>
    <row r="64" spans="1:18">
      <c r="A64" s="596" t="s">
        <v>251</v>
      </c>
      <c r="B64" s="597" t="s">
        <v>252</v>
      </c>
      <c r="C64" s="220"/>
      <c r="D64" s="221"/>
      <c r="E64" s="221">
        <v>0</v>
      </c>
      <c r="F64" s="221"/>
      <c r="G64" s="221"/>
      <c r="H64" s="221"/>
      <c r="I64" s="261"/>
      <c r="J64" s="221">
        <v>1</v>
      </c>
      <c r="K64" s="221">
        <v>75393</v>
      </c>
      <c r="L64" s="261">
        <f t="shared" si="1"/>
        <v>75393</v>
      </c>
      <c r="M64" s="221"/>
      <c r="N64" s="221"/>
      <c r="O64" s="261"/>
      <c r="P64" s="149">
        <f t="shared" si="3"/>
        <v>0</v>
      </c>
      <c r="Q64" s="149">
        <f t="shared" si="4"/>
        <v>0</v>
      </c>
      <c r="R64" s="252">
        <f t="shared" si="5"/>
        <v>-75393</v>
      </c>
    </row>
    <row r="65" spans="1:18" ht="36">
      <c r="A65" s="315" t="s">
        <v>253</v>
      </c>
      <c r="B65" s="220" t="s">
        <v>367</v>
      </c>
      <c r="C65" s="220" t="s">
        <v>360</v>
      </c>
      <c r="D65" s="221"/>
      <c r="E65" s="221">
        <v>0</v>
      </c>
      <c r="F65" s="221"/>
      <c r="G65" s="221">
        <v>3</v>
      </c>
      <c r="H65" s="221">
        <v>5000000</v>
      </c>
      <c r="I65" s="261">
        <f t="shared" si="0"/>
        <v>1666666.6666666667</v>
      </c>
      <c r="J65" s="221">
        <v>3</v>
      </c>
      <c r="K65" s="221">
        <v>5000000</v>
      </c>
      <c r="L65" s="261">
        <f t="shared" si="1"/>
        <v>1666666.6666666667</v>
      </c>
      <c r="M65" s="221">
        <v>3</v>
      </c>
      <c r="N65" s="221">
        <v>5000000</v>
      </c>
      <c r="O65" s="261">
        <f t="shared" si="2"/>
        <v>1666666.6666666667</v>
      </c>
      <c r="P65" s="149">
        <f t="shared" si="3"/>
        <v>1666666.6666666667</v>
      </c>
      <c r="Q65" s="149">
        <f t="shared" si="4"/>
        <v>0</v>
      </c>
      <c r="R65" s="252">
        <f t="shared" si="5"/>
        <v>0</v>
      </c>
    </row>
    <row r="66" spans="1:18" ht="27">
      <c r="A66" s="593" t="s">
        <v>249</v>
      </c>
      <c r="B66" s="594" t="s">
        <v>860</v>
      </c>
      <c r="C66" s="595" t="s">
        <v>355</v>
      </c>
      <c r="D66" s="592"/>
      <c r="E66" s="592"/>
      <c r="F66" s="592"/>
      <c r="G66" s="592"/>
      <c r="H66" s="592"/>
      <c r="I66" s="592"/>
      <c r="J66" s="221">
        <v>1</v>
      </c>
      <c r="K66" s="221">
        <v>26700000</v>
      </c>
      <c r="L66" s="261">
        <f t="shared" si="1"/>
        <v>26700000</v>
      </c>
      <c r="M66" s="221">
        <v>1</v>
      </c>
      <c r="N66" s="221">
        <v>26402844</v>
      </c>
      <c r="O66" s="261">
        <f t="shared" si="2"/>
        <v>26402844</v>
      </c>
      <c r="P66" s="149">
        <f t="shared" ref="P66" si="18">O66-F66</f>
        <v>26402844</v>
      </c>
      <c r="Q66" s="149">
        <f t="shared" ref="Q66" si="19">O66-I66</f>
        <v>26402844</v>
      </c>
      <c r="R66" s="252">
        <f t="shared" ref="R66" si="20">O66-L66</f>
        <v>-297156</v>
      </c>
    </row>
    <row r="67" spans="1:18" ht="18">
      <c r="A67" s="315" t="s">
        <v>458</v>
      </c>
      <c r="B67" s="220" t="s">
        <v>459</v>
      </c>
      <c r="C67" s="220" t="s">
        <v>356</v>
      </c>
      <c r="D67" s="221">
        <v>51</v>
      </c>
      <c r="E67" s="221">
        <v>36379200</v>
      </c>
      <c r="F67" s="221">
        <v>713318</v>
      </c>
      <c r="G67" s="221">
        <v>36</v>
      </c>
      <c r="H67" s="221">
        <v>40000000</v>
      </c>
      <c r="I67" s="261">
        <f t="shared" si="0"/>
        <v>1111111.111111111</v>
      </c>
      <c r="J67" s="221">
        <v>309</v>
      </c>
      <c r="K67" s="221">
        <v>343919250</v>
      </c>
      <c r="L67" s="261">
        <f t="shared" si="1"/>
        <v>1113007.2815533981</v>
      </c>
      <c r="M67" s="221">
        <v>309</v>
      </c>
      <c r="N67" s="221">
        <v>341134800</v>
      </c>
      <c r="O67" s="261">
        <f t="shared" si="2"/>
        <v>1103996.1165048543</v>
      </c>
      <c r="P67" s="149">
        <f t="shared" si="3"/>
        <v>390678.11650485429</v>
      </c>
      <c r="Q67" s="149">
        <f t="shared" si="4"/>
        <v>-7114.9946062567178</v>
      </c>
      <c r="R67" s="252">
        <f t="shared" si="5"/>
        <v>-9011.1650485438295</v>
      </c>
    </row>
    <row r="68" spans="1:18" ht="18">
      <c r="A68" s="315" t="s">
        <v>403</v>
      </c>
      <c r="B68" s="220" t="s">
        <v>404</v>
      </c>
      <c r="C68" s="220" t="s">
        <v>356</v>
      </c>
      <c r="D68" s="221">
        <v>9</v>
      </c>
      <c r="E68" s="221">
        <v>11830440</v>
      </c>
      <c r="F68" s="221">
        <v>1314493</v>
      </c>
      <c r="G68" s="221">
        <v>9</v>
      </c>
      <c r="H68" s="221">
        <v>9000000</v>
      </c>
      <c r="I68" s="261">
        <f t="shared" si="0"/>
        <v>1000000</v>
      </c>
      <c r="J68" s="221">
        <v>8</v>
      </c>
      <c r="K68" s="221">
        <v>7800000</v>
      </c>
      <c r="L68" s="261">
        <f t="shared" si="1"/>
        <v>975000</v>
      </c>
      <c r="M68" s="221">
        <v>8</v>
      </c>
      <c r="N68" s="221">
        <v>7800000</v>
      </c>
      <c r="O68" s="261">
        <f t="shared" si="2"/>
        <v>975000</v>
      </c>
      <c r="P68" s="149">
        <f t="shared" si="3"/>
        <v>-339493</v>
      </c>
      <c r="Q68" s="149">
        <f t="shared" si="4"/>
        <v>-25000</v>
      </c>
      <c r="R68" s="252">
        <f t="shared" si="5"/>
        <v>0</v>
      </c>
    </row>
    <row r="69" spans="1:18" ht="18">
      <c r="A69" s="593" t="s">
        <v>255</v>
      </c>
      <c r="B69" s="594" t="s">
        <v>856</v>
      </c>
      <c r="C69" s="319" t="s">
        <v>356</v>
      </c>
      <c r="D69" s="592"/>
      <c r="E69" s="592"/>
      <c r="F69" s="592"/>
      <c r="G69" s="592"/>
      <c r="H69" s="592"/>
      <c r="I69" s="592"/>
      <c r="J69" s="221">
        <v>440</v>
      </c>
      <c r="K69" s="221">
        <v>19362177</v>
      </c>
      <c r="L69" s="261">
        <f t="shared" si="1"/>
        <v>44004.947727272731</v>
      </c>
      <c r="M69" s="221">
        <v>440</v>
      </c>
      <c r="N69" s="221">
        <v>19318080</v>
      </c>
      <c r="O69" s="261">
        <f t="shared" si="2"/>
        <v>43904.727272727272</v>
      </c>
      <c r="P69" s="149">
        <f t="shared" ref="P69" si="21">O69-F69</f>
        <v>43904.727272727272</v>
      </c>
      <c r="Q69" s="149">
        <f t="shared" ref="Q69" si="22">O69-I69</f>
        <v>43904.727272727272</v>
      </c>
      <c r="R69" s="252">
        <f t="shared" ref="R69" si="23">O69-L69</f>
        <v>-100.22045454545878</v>
      </c>
    </row>
    <row r="70" spans="1:18" ht="27">
      <c r="A70" s="315" t="s">
        <v>259</v>
      </c>
      <c r="B70" s="220" t="s">
        <v>368</v>
      </c>
      <c r="C70" s="220" t="s">
        <v>356</v>
      </c>
      <c r="D70" s="221"/>
      <c r="E70" s="221">
        <v>0</v>
      </c>
      <c r="F70" s="221"/>
      <c r="G70" s="221">
        <v>20</v>
      </c>
      <c r="H70" s="221">
        <v>20000000</v>
      </c>
      <c r="I70" s="261">
        <f t="shared" si="0"/>
        <v>1000000</v>
      </c>
      <c r="J70" s="221">
        <v>28</v>
      </c>
      <c r="K70" s="221">
        <v>28672470</v>
      </c>
      <c r="L70" s="261">
        <f t="shared" si="1"/>
        <v>1024016.7857142857</v>
      </c>
      <c r="M70" s="221">
        <v>28</v>
      </c>
      <c r="N70" s="221">
        <v>28231645</v>
      </c>
      <c r="O70" s="261">
        <f t="shared" si="2"/>
        <v>1008273.0357142857</v>
      </c>
      <c r="P70" s="149">
        <f t="shared" si="3"/>
        <v>1008273.0357142857</v>
      </c>
      <c r="Q70" s="149">
        <f t="shared" si="4"/>
        <v>8273.035714285681</v>
      </c>
      <c r="R70" s="252">
        <f t="shared" si="5"/>
        <v>-15743.75</v>
      </c>
    </row>
    <row r="71" spans="1:18" ht="46.5">
      <c r="A71" s="315" t="s">
        <v>550</v>
      </c>
      <c r="B71" s="299" t="s">
        <v>551</v>
      </c>
      <c r="C71" s="319" t="s">
        <v>360</v>
      </c>
      <c r="D71" s="221"/>
      <c r="E71" s="221"/>
      <c r="F71" s="221"/>
      <c r="G71" s="221"/>
      <c r="H71" s="221"/>
      <c r="I71" s="261"/>
      <c r="J71" s="221">
        <v>0</v>
      </c>
      <c r="K71" s="221">
        <v>0</v>
      </c>
      <c r="L71" s="261"/>
      <c r="M71" s="221"/>
      <c r="N71" s="221">
        <v>0</v>
      </c>
      <c r="O71" s="261"/>
      <c r="P71" s="149">
        <f t="shared" ref="P71:P72" si="24">O71-F71</f>
        <v>0</v>
      </c>
      <c r="Q71" s="149">
        <f t="shared" ref="Q71:Q72" si="25">O71-I71</f>
        <v>0</v>
      </c>
      <c r="R71" s="252">
        <f t="shared" ref="R71:R72" si="26">O71-L71</f>
        <v>0</v>
      </c>
    </row>
    <row r="72" spans="1:18" ht="37.5">
      <c r="A72" s="315" t="s">
        <v>548</v>
      </c>
      <c r="B72" s="300" t="s">
        <v>552</v>
      </c>
      <c r="C72" s="319" t="s">
        <v>355</v>
      </c>
      <c r="D72" s="221"/>
      <c r="E72" s="221"/>
      <c r="F72" s="221"/>
      <c r="G72" s="221"/>
      <c r="H72" s="221"/>
      <c r="I72" s="261"/>
      <c r="J72" s="221">
        <v>1</v>
      </c>
      <c r="K72" s="221">
        <v>150000</v>
      </c>
      <c r="L72" s="261">
        <f t="shared" si="1"/>
        <v>150000</v>
      </c>
      <c r="M72" s="221">
        <v>1</v>
      </c>
      <c r="N72" s="221">
        <v>150000</v>
      </c>
      <c r="O72" s="261">
        <f t="shared" si="2"/>
        <v>150000</v>
      </c>
      <c r="P72" s="149">
        <f t="shared" si="24"/>
        <v>150000</v>
      </c>
      <c r="Q72" s="149">
        <f t="shared" si="25"/>
        <v>150000</v>
      </c>
      <c r="R72" s="252">
        <f t="shared" si="26"/>
        <v>0</v>
      </c>
    </row>
    <row r="73" spans="1:18" ht="30.75" customHeight="1">
      <c r="A73" s="599" t="s">
        <v>369</v>
      </c>
      <c r="B73" s="600" t="s">
        <v>79</v>
      </c>
      <c r="C73" s="600"/>
      <c r="D73" s="601"/>
      <c r="E73" s="602">
        <v>23380552699.080002</v>
      </c>
      <c r="F73" s="602"/>
      <c r="G73" s="602"/>
      <c r="H73" s="602">
        <f>SUM(H11:H72)</f>
        <v>25257139000</v>
      </c>
      <c r="I73" s="603"/>
      <c r="J73" s="604"/>
      <c r="K73" s="602">
        <f>SUM(K11:K72)</f>
        <v>24980556825</v>
      </c>
      <c r="L73" s="604"/>
      <c r="M73" s="604"/>
      <c r="N73" s="602">
        <f>SUM(N11:N72)</f>
        <v>24946753347</v>
      </c>
      <c r="O73" s="604"/>
      <c r="P73" s="605"/>
      <c r="Q73" s="605"/>
      <c r="R73" s="606"/>
    </row>
    <row r="74" spans="1:18" ht="55.5" customHeight="1">
      <c r="A74" s="892" t="s">
        <v>370</v>
      </c>
      <c r="B74" s="893"/>
      <c r="C74" s="320"/>
      <c r="D74" s="217"/>
      <c r="E74" s="216"/>
      <c r="F74" s="217"/>
      <c r="G74" s="216"/>
      <c r="H74" s="217"/>
      <c r="I74" s="218"/>
      <c r="J74" s="216"/>
      <c r="K74" s="217"/>
      <c r="L74" s="218"/>
      <c r="M74" s="216"/>
      <c r="N74" s="217"/>
      <c r="O74" s="218"/>
      <c r="P74" s="216"/>
      <c r="Q74" s="217"/>
      <c r="R74" s="219"/>
    </row>
    <row r="75" spans="1:18" ht="45">
      <c r="A75" s="316" t="s">
        <v>202</v>
      </c>
      <c r="B75" s="222" t="s">
        <v>203</v>
      </c>
      <c r="C75" s="222" t="s">
        <v>342</v>
      </c>
      <c r="D75" s="224"/>
      <c r="E75" s="225">
        <v>9720000</v>
      </c>
      <c r="F75" s="224"/>
      <c r="G75" s="224"/>
      <c r="H75" s="225">
        <v>0</v>
      </c>
      <c r="I75" s="224"/>
      <c r="J75" s="224"/>
      <c r="K75" s="225">
        <v>0</v>
      </c>
      <c r="L75" s="224"/>
      <c r="M75" s="224"/>
      <c r="N75" s="225">
        <v>40450196</v>
      </c>
      <c r="O75" s="224"/>
      <c r="P75" s="224"/>
      <c r="Q75" s="224"/>
      <c r="R75" s="226"/>
    </row>
    <row r="76" spans="1:18" ht="27">
      <c r="A76" s="316" t="s">
        <v>212</v>
      </c>
      <c r="B76" s="222" t="s">
        <v>347</v>
      </c>
      <c r="C76" s="222" t="s">
        <v>348</v>
      </c>
      <c r="D76" s="224"/>
      <c r="E76" s="225">
        <v>122641946</v>
      </c>
      <c r="F76" s="224"/>
      <c r="G76" s="224"/>
      <c r="H76" s="225">
        <v>0</v>
      </c>
      <c r="I76" s="224"/>
      <c r="J76" s="224"/>
      <c r="K76" s="225">
        <v>0</v>
      </c>
      <c r="L76" s="224"/>
      <c r="M76" s="224"/>
      <c r="N76" s="225">
        <v>166370187</v>
      </c>
      <c r="O76" s="224"/>
      <c r="P76" s="224"/>
      <c r="Q76" s="224"/>
      <c r="R76" s="226"/>
    </row>
    <row r="77" spans="1:18" ht="18">
      <c r="A77" s="316" t="s">
        <v>407</v>
      </c>
      <c r="B77" s="222" t="s">
        <v>408</v>
      </c>
      <c r="C77" s="220" t="s">
        <v>356</v>
      </c>
      <c r="D77" s="224"/>
      <c r="E77" s="225">
        <v>11201760</v>
      </c>
      <c r="F77" s="224"/>
      <c r="G77" s="224"/>
      <c r="H77" s="225">
        <v>0</v>
      </c>
      <c r="I77" s="224"/>
      <c r="J77" s="224"/>
      <c r="K77" s="225">
        <v>0</v>
      </c>
      <c r="L77" s="224"/>
      <c r="M77" s="224"/>
      <c r="N77" s="225">
        <v>57365272</v>
      </c>
      <c r="O77" s="224"/>
      <c r="P77" s="224"/>
      <c r="Q77" s="224"/>
      <c r="R77" s="226"/>
    </row>
    <row r="78" spans="1:18" ht="15.75" thickBot="1">
      <c r="A78" s="316" t="s">
        <v>369</v>
      </c>
      <c r="B78" s="222" t="s">
        <v>79</v>
      </c>
      <c r="C78" s="223"/>
      <c r="D78" s="224"/>
      <c r="E78" s="225">
        <v>152987635</v>
      </c>
      <c r="F78" s="224"/>
      <c r="G78" s="224"/>
      <c r="H78" s="225">
        <v>0</v>
      </c>
      <c r="I78" s="224"/>
      <c r="J78" s="224"/>
      <c r="K78" s="225">
        <v>0</v>
      </c>
      <c r="L78" s="224"/>
      <c r="M78" s="224"/>
      <c r="N78" s="273">
        <f>SUM(N75:N77)</f>
        <v>264185655</v>
      </c>
      <c r="O78" s="224"/>
      <c r="P78" s="224"/>
      <c r="Q78" s="224"/>
      <c r="R78" s="226"/>
    </row>
    <row r="79" spans="1:18" ht="15.75" thickTop="1">
      <c r="A79" s="868"/>
      <c r="B79" s="868"/>
      <c r="C79" s="868"/>
      <c r="D79" s="868"/>
      <c r="E79" s="868"/>
      <c r="F79" s="868"/>
      <c r="G79" s="868"/>
      <c r="H79" s="868"/>
      <c r="I79" s="868"/>
      <c r="J79" s="868"/>
      <c r="K79" s="868"/>
      <c r="L79" s="868"/>
      <c r="M79" s="868"/>
      <c r="N79" s="868"/>
      <c r="O79" s="868"/>
      <c r="P79" s="868"/>
      <c r="Q79" s="868"/>
      <c r="R79" s="868"/>
    </row>
    <row r="80" spans="1:18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</row>
    <row r="81" spans="1:18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</row>
    <row r="82" spans="1:18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</row>
    <row r="83" spans="1:18">
      <c r="A83" s="311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1:18">
      <c r="A84" s="317"/>
      <c r="B84" s="78"/>
      <c r="C84" s="869" t="s">
        <v>113</v>
      </c>
      <c r="D84" s="870"/>
      <c r="E84" s="289" t="s">
        <v>69</v>
      </c>
      <c r="F84" s="875"/>
      <c r="G84" s="876"/>
      <c r="H84" s="877" t="s">
        <v>68</v>
      </c>
      <c r="I84" s="878"/>
      <c r="J84" s="289" t="s">
        <v>69</v>
      </c>
      <c r="K84" s="875"/>
      <c r="L84" s="876"/>
      <c r="M84" s="78"/>
      <c r="N84" s="78"/>
      <c r="O84" s="78"/>
      <c r="P84" s="78"/>
      <c r="Q84" s="78"/>
      <c r="R84" s="78"/>
    </row>
    <row r="85" spans="1:18">
      <c r="A85" s="317"/>
      <c r="B85" s="78"/>
      <c r="C85" s="871"/>
      <c r="D85" s="872"/>
      <c r="E85" s="289" t="s">
        <v>70</v>
      </c>
      <c r="F85" s="888"/>
      <c r="G85" s="889"/>
      <c r="H85" s="879"/>
      <c r="I85" s="880"/>
      <c r="J85" s="289" t="s">
        <v>70</v>
      </c>
      <c r="K85" s="888"/>
      <c r="L85" s="889"/>
      <c r="M85" s="78"/>
      <c r="N85" s="78"/>
      <c r="O85" s="78"/>
      <c r="P85" s="78"/>
      <c r="Q85" s="78"/>
      <c r="R85" s="78"/>
    </row>
    <row r="86" spans="1:18">
      <c r="A86" s="317"/>
      <c r="B86" s="78"/>
      <c r="C86" s="873"/>
      <c r="D86" s="874"/>
      <c r="E86" s="289" t="s">
        <v>71</v>
      </c>
      <c r="F86" s="888"/>
      <c r="G86" s="889"/>
      <c r="H86" s="881"/>
      <c r="I86" s="882"/>
      <c r="J86" s="289" t="s">
        <v>71</v>
      </c>
      <c r="K86" s="888"/>
      <c r="L86" s="889"/>
      <c r="M86" s="78"/>
      <c r="N86" s="78"/>
      <c r="O86" s="78"/>
      <c r="P86" s="78"/>
      <c r="Q86" s="78"/>
      <c r="R86" s="78"/>
    </row>
  </sheetData>
  <mergeCells count="26">
    <mergeCell ref="B6:D6"/>
    <mergeCell ref="F6:R6"/>
    <mergeCell ref="A7:A8"/>
    <mergeCell ref="B7:B8"/>
    <mergeCell ref="C7:C8"/>
    <mergeCell ref="D7:F7"/>
    <mergeCell ref="G7:I7"/>
    <mergeCell ref="J7:L7"/>
    <mergeCell ref="M7:O7"/>
    <mergeCell ref="P7:R7"/>
    <mergeCell ref="A79:R79"/>
    <mergeCell ref="C84:D86"/>
    <mergeCell ref="F84:G84"/>
    <mergeCell ref="H84:I86"/>
    <mergeCell ref="A2:R2"/>
    <mergeCell ref="A3:R3"/>
    <mergeCell ref="A4:R4"/>
    <mergeCell ref="B5:D5"/>
    <mergeCell ref="F5:R5"/>
    <mergeCell ref="K84:L84"/>
    <mergeCell ref="F85:G85"/>
    <mergeCell ref="K85:L85"/>
    <mergeCell ref="F86:G86"/>
    <mergeCell ref="K86:L86"/>
    <mergeCell ref="A10:B10"/>
    <mergeCell ref="A74:B74"/>
  </mergeCells>
  <pageMargins left="0.26" right="0.24" top="0.22" bottom="0.23" header="0.2" footer="0.25"/>
  <pageSetup scale="6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A1AD-28CF-440A-9780-51D6D54F6407}">
  <dimension ref="A1:S22"/>
  <sheetViews>
    <sheetView topLeftCell="B1" workbookViewId="0">
      <selection activeCell="C5" sqref="C5:E5"/>
    </sheetView>
  </sheetViews>
  <sheetFormatPr defaultRowHeight="15"/>
  <cols>
    <col min="1" max="1" width="1" hidden="1" customWidth="1"/>
    <col min="2" max="2" width="8.28515625" customWidth="1"/>
    <col min="3" max="3" width="22.42578125" customWidth="1"/>
    <col min="4" max="4" width="11" customWidth="1"/>
    <col min="5" max="5" width="5" customWidth="1"/>
    <col min="6" max="6" width="12.42578125" customWidth="1"/>
    <col min="7" max="7" width="9.85546875" bestFit="1" customWidth="1"/>
    <col min="8" max="8" width="5.28515625" customWidth="1"/>
    <col min="9" max="9" width="12.5703125" customWidth="1"/>
    <col min="10" max="10" width="9.85546875" customWidth="1"/>
    <col min="11" max="11" width="5.140625" customWidth="1"/>
    <col min="12" max="12" width="12.28515625" bestFit="1" customWidth="1"/>
    <col min="13" max="13" width="9.85546875" customWidth="1"/>
    <col min="14" max="14" width="5.85546875" customWidth="1"/>
    <col min="15" max="15" width="12.85546875" customWidth="1"/>
    <col min="16" max="16" width="9.5703125" customWidth="1"/>
    <col min="17" max="17" width="9.7109375" customWidth="1"/>
    <col min="18" max="18" width="10.42578125" customWidth="1"/>
    <col min="19" max="19" width="9.42578125" customWidth="1"/>
  </cols>
  <sheetData>
    <row r="1" spans="1:19">
      <c r="A1" s="82"/>
      <c r="B1" s="83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>
      <c r="A2" s="227"/>
      <c r="B2" s="917" t="s">
        <v>310</v>
      </c>
      <c r="C2" s="917"/>
      <c r="D2" s="917"/>
      <c r="E2" s="917"/>
      <c r="F2" s="917"/>
      <c r="G2" s="917"/>
      <c r="H2" s="917"/>
      <c r="I2" s="917"/>
      <c r="J2" s="917"/>
      <c r="K2" s="917"/>
      <c r="L2" s="917"/>
      <c r="M2" s="917"/>
      <c r="N2" s="917"/>
      <c r="O2" s="917"/>
      <c r="P2" s="917"/>
      <c r="Q2" s="917"/>
      <c r="R2" s="917"/>
      <c r="S2" s="917"/>
    </row>
    <row r="3" spans="1:19">
      <c r="A3" s="227"/>
      <c r="B3" s="918" t="s">
        <v>842</v>
      </c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</row>
    <row r="4" spans="1:19" ht="15.75" thickBot="1">
      <c r="A4" s="228"/>
      <c r="B4" s="919" t="s">
        <v>1</v>
      </c>
      <c r="C4" s="919"/>
      <c r="D4" s="919"/>
      <c r="E4" s="919"/>
      <c r="F4" s="919"/>
      <c r="G4" s="919"/>
      <c r="H4" s="919"/>
      <c r="I4" s="919"/>
      <c r="J4" s="919"/>
      <c r="K4" s="919"/>
      <c r="L4" s="919"/>
      <c r="M4" s="919"/>
      <c r="N4" s="919"/>
      <c r="O4" s="919"/>
      <c r="P4" s="919"/>
      <c r="Q4" s="919"/>
      <c r="R4" s="919"/>
      <c r="S4" s="919"/>
    </row>
    <row r="5" spans="1:19" ht="24.75" thickTop="1">
      <c r="A5" s="227"/>
      <c r="B5" s="229" t="s">
        <v>135</v>
      </c>
      <c r="C5" s="920" t="s">
        <v>873</v>
      </c>
      <c r="D5" s="920"/>
      <c r="E5" s="920"/>
      <c r="F5" s="230" t="s">
        <v>3</v>
      </c>
      <c r="G5" s="921" t="s">
        <v>4</v>
      </c>
      <c r="H5" s="921"/>
      <c r="I5" s="921"/>
      <c r="J5" s="921"/>
      <c r="K5" s="921"/>
      <c r="L5" s="921"/>
      <c r="M5" s="921"/>
      <c r="N5" s="921"/>
      <c r="O5" s="921"/>
      <c r="P5" s="921"/>
      <c r="Q5" s="921"/>
      <c r="R5" s="921"/>
      <c r="S5" s="921"/>
    </row>
    <row r="6" spans="1:19" ht="24">
      <c r="A6" s="227"/>
      <c r="B6" s="231" t="s">
        <v>136</v>
      </c>
      <c r="C6" s="922" t="s">
        <v>37</v>
      </c>
      <c r="D6" s="922"/>
      <c r="E6" s="922"/>
      <c r="F6" s="232" t="s">
        <v>137</v>
      </c>
      <c r="G6" s="923" t="s">
        <v>36</v>
      </c>
      <c r="H6" s="923"/>
      <c r="I6" s="923"/>
      <c r="J6" s="923"/>
      <c r="K6" s="923"/>
      <c r="L6" s="923"/>
      <c r="M6" s="923"/>
      <c r="N6" s="923"/>
      <c r="O6" s="923"/>
      <c r="P6" s="923"/>
      <c r="Q6" s="923"/>
      <c r="R6" s="923"/>
      <c r="S6" s="923"/>
    </row>
    <row r="7" spans="1:19" ht="15" customHeight="1">
      <c r="A7" s="227"/>
      <c r="B7" s="924" t="s">
        <v>311</v>
      </c>
      <c r="C7" s="925" t="s">
        <v>312</v>
      </c>
      <c r="D7" s="926" t="s">
        <v>313</v>
      </c>
      <c r="E7" s="915" t="s">
        <v>139</v>
      </c>
      <c r="F7" s="915"/>
      <c r="G7" s="915"/>
      <c r="H7" s="915" t="s">
        <v>314</v>
      </c>
      <c r="I7" s="915"/>
      <c r="J7" s="915"/>
      <c r="K7" s="915" t="s">
        <v>314</v>
      </c>
      <c r="L7" s="915"/>
      <c r="M7" s="915"/>
      <c r="N7" s="915" t="s">
        <v>314</v>
      </c>
      <c r="O7" s="915"/>
      <c r="P7" s="915"/>
      <c r="Q7" s="916" t="s">
        <v>315</v>
      </c>
      <c r="R7" s="916"/>
      <c r="S7" s="916"/>
    </row>
    <row r="8" spans="1:19" ht="99">
      <c r="A8" s="227"/>
      <c r="B8" s="924"/>
      <c r="C8" s="925"/>
      <c r="D8" s="926"/>
      <c r="E8" s="233" t="s">
        <v>316</v>
      </c>
      <c r="F8" s="234" t="s">
        <v>317</v>
      </c>
      <c r="G8" s="235" t="s">
        <v>318</v>
      </c>
      <c r="H8" s="236" t="s">
        <v>319</v>
      </c>
      <c r="I8" s="234" t="s">
        <v>320</v>
      </c>
      <c r="J8" s="237" t="s">
        <v>321</v>
      </c>
      <c r="K8" s="236" t="s">
        <v>322</v>
      </c>
      <c r="L8" s="234" t="s">
        <v>323</v>
      </c>
      <c r="M8" s="237" t="s">
        <v>324</v>
      </c>
      <c r="N8" s="236" t="s">
        <v>325</v>
      </c>
      <c r="O8" s="234" t="s">
        <v>326</v>
      </c>
      <c r="P8" s="237" t="s">
        <v>327</v>
      </c>
      <c r="Q8" s="236" t="s">
        <v>328</v>
      </c>
      <c r="R8" s="234" t="s">
        <v>329</v>
      </c>
      <c r="S8" s="238" t="s">
        <v>330</v>
      </c>
    </row>
    <row r="9" spans="1:19" ht="15.75" thickBot="1">
      <c r="A9" s="227"/>
      <c r="B9" s="239"/>
      <c r="C9" s="240"/>
      <c r="D9" s="240"/>
      <c r="E9" s="240" t="s">
        <v>14</v>
      </c>
      <c r="F9" s="240" t="s">
        <v>15</v>
      </c>
      <c r="G9" s="240" t="s">
        <v>16</v>
      </c>
      <c r="H9" s="240" t="s">
        <v>17</v>
      </c>
      <c r="I9" s="240" t="s">
        <v>18</v>
      </c>
      <c r="J9" s="240" t="s">
        <v>19</v>
      </c>
      <c r="K9" s="240" t="s">
        <v>331</v>
      </c>
      <c r="L9" s="240" t="s">
        <v>21</v>
      </c>
      <c r="M9" s="240" t="s">
        <v>22</v>
      </c>
      <c r="N9" s="240" t="s">
        <v>332</v>
      </c>
      <c r="O9" s="240" t="s">
        <v>333</v>
      </c>
      <c r="P9" s="240" t="s">
        <v>334</v>
      </c>
      <c r="Q9" s="240" t="s">
        <v>335</v>
      </c>
      <c r="R9" s="240" t="s">
        <v>336</v>
      </c>
      <c r="S9" s="241" t="s">
        <v>337</v>
      </c>
    </row>
    <row r="10" spans="1:19" ht="27" customHeight="1" thickTop="1">
      <c r="A10" s="227"/>
      <c r="B10" s="910" t="s">
        <v>338</v>
      </c>
      <c r="C10" s="910"/>
      <c r="D10" s="242"/>
      <c r="E10" s="243"/>
      <c r="F10" s="242"/>
      <c r="G10" s="243"/>
      <c r="H10" s="242"/>
      <c r="I10" s="243"/>
      <c r="J10" s="244"/>
      <c r="K10" s="242"/>
      <c r="L10" s="243"/>
      <c r="M10" s="244"/>
      <c r="N10" s="242"/>
      <c r="O10" s="243"/>
      <c r="P10" s="244"/>
      <c r="Q10" s="242"/>
      <c r="R10" s="243"/>
      <c r="S10" s="245"/>
    </row>
    <row r="11" spans="1:19" ht="18">
      <c r="A11" s="227"/>
      <c r="B11" s="246" t="s">
        <v>190</v>
      </c>
      <c r="C11" s="247" t="s">
        <v>191</v>
      </c>
      <c r="D11" s="248" t="s">
        <v>374</v>
      </c>
      <c r="E11" s="249">
        <v>128</v>
      </c>
      <c r="F11" s="249">
        <v>2303470157.2399998</v>
      </c>
      <c r="G11" s="249">
        <v>17995861</v>
      </c>
      <c r="H11" s="260">
        <v>149</v>
      </c>
      <c r="I11" s="249">
        <v>2480000000</v>
      </c>
      <c r="J11" s="149">
        <f>I11/H11</f>
        <v>16644295.302013423</v>
      </c>
      <c r="K11" s="260">
        <v>149</v>
      </c>
      <c r="L11" s="249">
        <v>2561500000</v>
      </c>
      <c r="M11" s="149">
        <f t="shared" ref="M11:M15" si="0">L11/K11</f>
        <v>17191275.167785235</v>
      </c>
      <c r="N11" s="260">
        <v>149</v>
      </c>
      <c r="O11" s="249">
        <v>2555196191</v>
      </c>
      <c r="P11" s="149">
        <f t="shared" ref="P11:P15" si="1">O11/N11</f>
        <v>17148967.724832214</v>
      </c>
      <c r="Q11" s="149">
        <f>P11-G11</f>
        <v>-846893.27516778558</v>
      </c>
      <c r="R11" s="149">
        <f>P11-J11</f>
        <v>504672.42281879112</v>
      </c>
      <c r="S11" s="252">
        <f>P11-M11</f>
        <v>-42307.442953020334</v>
      </c>
    </row>
    <row r="12" spans="1:19" ht="36">
      <c r="A12" s="227"/>
      <c r="B12" s="246" t="s">
        <v>192</v>
      </c>
      <c r="C12" s="247" t="s">
        <v>385</v>
      </c>
      <c r="D12" s="248" t="s">
        <v>386</v>
      </c>
      <c r="E12" s="249"/>
      <c r="F12" s="249">
        <v>0</v>
      </c>
      <c r="G12" s="249"/>
      <c r="H12" s="260">
        <v>26</v>
      </c>
      <c r="I12" s="249">
        <v>20000000</v>
      </c>
      <c r="J12" s="149">
        <f t="shared" ref="J12:J15" si="2">I12/H12</f>
        <v>769230.76923076925</v>
      </c>
      <c r="K12" s="260">
        <v>60</v>
      </c>
      <c r="L12" s="249">
        <v>45988000</v>
      </c>
      <c r="M12" s="149">
        <f t="shared" si="0"/>
        <v>766466.66666666663</v>
      </c>
      <c r="N12" s="260">
        <v>60</v>
      </c>
      <c r="O12" s="249">
        <v>45974640</v>
      </c>
      <c r="P12" s="149">
        <f t="shared" si="1"/>
        <v>766244</v>
      </c>
      <c r="Q12" s="149">
        <f t="shared" ref="Q12:Q15" si="3">P12-G12</f>
        <v>766244</v>
      </c>
      <c r="R12" s="149">
        <f t="shared" ref="R12:R15" si="4">P12-J12</f>
        <v>-2986.7692307692487</v>
      </c>
      <c r="S12" s="252">
        <f t="shared" ref="S12:S15" si="5">P12-M12</f>
        <v>-222.66666666662786</v>
      </c>
    </row>
    <row r="13" spans="1:19" ht="18">
      <c r="A13" s="227"/>
      <c r="B13" s="696" t="s">
        <v>861</v>
      </c>
      <c r="C13" s="247" t="s">
        <v>867</v>
      </c>
      <c r="D13" s="248" t="s">
        <v>386</v>
      </c>
      <c r="E13" s="249"/>
      <c r="F13" s="249"/>
      <c r="G13" s="249"/>
      <c r="H13" s="260"/>
      <c r="I13" s="249"/>
      <c r="J13" s="149"/>
      <c r="K13" s="260">
        <v>1</v>
      </c>
      <c r="L13" s="249">
        <v>15000000</v>
      </c>
      <c r="M13" s="149">
        <f t="shared" si="0"/>
        <v>15000000</v>
      </c>
      <c r="N13" s="260">
        <v>1</v>
      </c>
      <c r="O13" s="249">
        <v>14872800</v>
      </c>
      <c r="P13" s="149">
        <f t="shared" si="1"/>
        <v>14872800</v>
      </c>
      <c r="Q13" s="149">
        <f t="shared" ref="Q13:Q14" si="6">P13-G13</f>
        <v>14872800</v>
      </c>
      <c r="R13" s="149">
        <f t="shared" ref="R13:R14" si="7">P13-J13</f>
        <v>14872800</v>
      </c>
      <c r="S13" s="252">
        <f t="shared" ref="S13:S14" si="8">P13-M13</f>
        <v>-127200</v>
      </c>
    </row>
    <row r="14" spans="1:19" ht="18">
      <c r="A14" s="227"/>
      <c r="B14" s="696" t="s">
        <v>862</v>
      </c>
      <c r="C14" s="247" t="s">
        <v>868</v>
      </c>
      <c r="D14" s="248" t="s">
        <v>386</v>
      </c>
      <c r="E14" s="249"/>
      <c r="F14" s="249"/>
      <c r="G14" s="249"/>
      <c r="H14" s="260"/>
      <c r="I14" s="249"/>
      <c r="J14" s="149"/>
      <c r="K14" s="260">
        <v>1</v>
      </c>
      <c r="L14" s="249">
        <v>5000000</v>
      </c>
      <c r="M14" s="149">
        <f t="shared" si="0"/>
        <v>5000000</v>
      </c>
      <c r="N14" s="260">
        <v>1</v>
      </c>
      <c r="O14" s="249">
        <v>4999200</v>
      </c>
      <c r="P14" s="149">
        <f t="shared" si="1"/>
        <v>4999200</v>
      </c>
      <c r="Q14" s="149">
        <f t="shared" si="6"/>
        <v>4999200</v>
      </c>
      <c r="R14" s="149">
        <f t="shared" si="7"/>
        <v>4999200</v>
      </c>
      <c r="S14" s="252">
        <f t="shared" si="8"/>
        <v>-800</v>
      </c>
    </row>
    <row r="15" spans="1:19" ht="22.5" customHeight="1">
      <c r="A15" s="227"/>
      <c r="B15" s="246" t="s">
        <v>194</v>
      </c>
      <c r="C15" s="247" t="s">
        <v>195</v>
      </c>
      <c r="D15" s="248" t="s">
        <v>387</v>
      </c>
      <c r="E15" s="249">
        <v>7</v>
      </c>
      <c r="F15" s="249">
        <v>28440000</v>
      </c>
      <c r="G15" s="249">
        <v>4062857</v>
      </c>
      <c r="H15" s="260">
        <v>7</v>
      </c>
      <c r="I15" s="249">
        <v>40000000</v>
      </c>
      <c r="J15" s="149">
        <f t="shared" si="2"/>
        <v>5714285.7142857146</v>
      </c>
      <c r="K15" s="260">
        <v>16</v>
      </c>
      <c r="L15" s="249">
        <v>94212000</v>
      </c>
      <c r="M15" s="149">
        <f t="shared" si="0"/>
        <v>5888250</v>
      </c>
      <c r="N15" s="260">
        <v>16</v>
      </c>
      <c r="O15" s="249">
        <v>94212000</v>
      </c>
      <c r="P15" s="149">
        <f t="shared" si="1"/>
        <v>5888250</v>
      </c>
      <c r="Q15" s="149">
        <f t="shared" si="3"/>
        <v>1825393</v>
      </c>
      <c r="R15" s="149">
        <f t="shared" si="4"/>
        <v>173964.28571428545</v>
      </c>
      <c r="S15" s="252">
        <f t="shared" si="5"/>
        <v>0</v>
      </c>
    </row>
    <row r="16" spans="1:19" ht="24" customHeight="1">
      <c r="A16" s="227"/>
      <c r="B16" s="246" t="s">
        <v>369</v>
      </c>
      <c r="C16" s="247" t="s">
        <v>79</v>
      </c>
      <c r="D16" s="248"/>
      <c r="E16" s="249"/>
      <c r="F16" s="274">
        <v>2332841117.2399998</v>
      </c>
      <c r="G16" s="274"/>
      <c r="H16" s="275"/>
      <c r="I16" s="274">
        <v>2540000000</v>
      </c>
      <c r="J16" s="275"/>
      <c r="K16" s="275"/>
      <c r="L16" s="274">
        <f>SUM(L11:L15)</f>
        <v>2721700000</v>
      </c>
      <c r="M16" s="275"/>
      <c r="N16" s="275"/>
      <c r="O16" s="274">
        <f>SUM(O11:O15)</f>
        <v>2715254831</v>
      </c>
      <c r="P16" s="275"/>
      <c r="Q16" s="275"/>
      <c r="R16" s="275"/>
      <c r="S16" s="276"/>
    </row>
    <row r="17" spans="1:19" ht="36" customHeight="1" thickBot="1">
      <c r="A17" s="227"/>
      <c r="B17" s="910" t="s">
        <v>370</v>
      </c>
      <c r="C17" s="910"/>
      <c r="D17" s="242"/>
      <c r="E17" s="243"/>
      <c r="F17" s="242"/>
      <c r="G17" s="243"/>
      <c r="H17" s="242"/>
      <c r="I17" s="243"/>
      <c r="J17" s="244"/>
      <c r="K17" s="242"/>
      <c r="L17" s="243"/>
      <c r="M17" s="244"/>
      <c r="N17" s="242"/>
      <c r="O17" s="243"/>
      <c r="P17" s="244"/>
      <c r="Q17" s="242"/>
      <c r="R17" s="243"/>
      <c r="S17" s="245"/>
    </row>
    <row r="18" spans="1:19" ht="15.75" thickTop="1">
      <c r="A18" s="82"/>
      <c r="B18" s="911"/>
      <c r="C18" s="911"/>
      <c r="D18" s="911"/>
      <c r="E18" s="911"/>
      <c r="F18" s="911"/>
      <c r="G18" s="911"/>
      <c r="H18" s="911"/>
      <c r="I18" s="911"/>
      <c r="J18" s="911"/>
      <c r="K18" s="911"/>
      <c r="L18" s="911"/>
      <c r="M18" s="911"/>
      <c r="N18" s="911"/>
      <c r="O18" s="911"/>
      <c r="P18" s="911"/>
      <c r="Q18" s="911"/>
      <c r="R18" s="911"/>
      <c r="S18" s="911"/>
    </row>
    <row r="19" spans="1:19" ht="15" customHeight="1">
      <c r="A19" s="82"/>
      <c r="B19" s="83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</row>
    <row r="20" spans="1:19">
      <c r="A20" s="82"/>
      <c r="B20" s="82"/>
      <c r="C20" s="82"/>
      <c r="D20" s="912" t="s">
        <v>113</v>
      </c>
      <c r="E20" s="912"/>
      <c r="F20" s="84" t="s">
        <v>69</v>
      </c>
      <c r="G20" s="913"/>
      <c r="H20" s="913"/>
      <c r="I20" s="912" t="s">
        <v>68</v>
      </c>
      <c r="J20" s="912"/>
      <c r="K20" s="84" t="s">
        <v>69</v>
      </c>
      <c r="L20" s="913"/>
      <c r="M20" s="913"/>
      <c r="N20" s="82"/>
      <c r="O20" s="82"/>
      <c r="P20" s="82"/>
      <c r="Q20" s="82"/>
      <c r="R20" s="82"/>
      <c r="S20" s="82"/>
    </row>
    <row r="21" spans="1:19">
      <c r="A21" s="82"/>
      <c r="B21" s="82"/>
      <c r="C21" s="82"/>
      <c r="D21" s="912"/>
      <c r="E21" s="912"/>
      <c r="F21" s="84" t="s">
        <v>70</v>
      </c>
      <c r="G21" s="914"/>
      <c r="H21" s="914"/>
      <c r="I21" s="912"/>
      <c r="J21" s="912"/>
      <c r="K21" s="84" t="s">
        <v>70</v>
      </c>
      <c r="L21" s="914"/>
      <c r="M21" s="914"/>
      <c r="N21" s="82"/>
      <c r="O21" s="82"/>
      <c r="P21" s="82"/>
      <c r="Q21" s="82"/>
      <c r="R21" s="82"/>
      <c r="S21" s="82"/>
    </row>
    <row r="22" spans="1:19">
      <c r="A22" s="82"/>
      <c r="B22" s="82"/>
      <c r="C22" s="82"/>
      <c r="D22" s="912"/>
      <c r="E22" s="912"/>
      <c r="F22" s="84" t="s">
        <v>71</v>
      </c>
      <c r="G22" s="914"/>
      <c r="H22" s="914"/>
      <c r="I22" s="912"/>
      <c r="J22" s="912"/>
      <c r="K22" s="84" t="s">
        <v>71</v>
      </c>
      <c r="L22" s="914"/>
      <c r="M22" s="914"/>
      <c r="N22" s="82"/>
      <c r="O22" s="82"/>
      <c r="P22" s="82"/>
      <c r="Q22" s="82"/>
      <c r="R22" s="82"/>
      <c r="S22" s="82"/>
    </row>
  </sheetData>
  <mergeCells count="26">
    <mergeCell ref="H7:J7"/>
    <mergeCell ref="K7:M7"/>
    <mergeCell ref="N7:P7"/>
    <mergeCell ref="Q7:S7"/>
    <mergeCell ref="B2:S2"/>
    <mergeCell ref="B3:S3"/>
    <mergeCell ref="B4:S4"/>
    <mergeCell ref="C5:E5"/>
    <mergeCell ref="G5:S5"/>
    <mergeCell ref="C6:E6"/>
    <mergeCell ref="G6:S6"/>
    <mergeCell ref="B7:B8"/>
    <mergeCell ref="C7:C8"/>
    <mergeCell ref="D7:D8"/>
    <mergeCell ref="E7:G7"/>
    <mergeCell ref="B10:C10"/>
    <mergeCell ref="B17:C17"/>
    <mergeCell ref="B18:S18"/>
    <mergeCell ref="D20:E22"/>
    <mergeCell ref="G20:H20"/>
    <mergeCell ref="I20:J22"/>
    <mergeCell ref="L20:M20"/>
    <mergeCell ref="G21:H21"/>
    <mergeCell ref="L21:M21"/>
    <mergeCell ref="G22:H22"/>
    <mergeCell ref="L22:M22"/>
  </mergeCells>
  <pageMargins left="0.21" right="0.15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50C0-263F-4057-B905-53ED4B150A27}">
  <dimension ref="A1:S43"/>
  <sheetViews>
    <sheetView workbookViewId="0">
      <pane xSplit="6" ySplit="9" topLeftCell="J22" activePane="bottomRight" state="frozen"/>
      <selection pane="topRight" activeCell="G1" sqref="G1"/>
      <selection pane="bottomLeft" activeCell="A10" sqref="A10"/>
      <selection pane="bottomRight" activeCell="C5" sqref="C5:E5"/>
    </sheetView>
  </sheetViews>
  <sheetFormatPr defaultRowHeight="15"/>
  <cols>
    <col min="1" max="1" width="3.28515625" customWidth="1"/>
    <col min="2" max="2" width="9.5703125" customWidth="1"/>
    <col min="3" max="3" width="38.7109375" customWidth="1"/>
    <col min="4" max="4" width="15.42578125" customWidth="1"/>
    <col min="5" max="5" width="7.28515625" customWidth="1"/>
    <col min="6" max="6" width="11.5703125" customWidth="1"/>
    <col min="7" max="7" width="10.28515625" customWidth="1"/>
    <col min="8" max="8" width="6.5703125" customWidth="1"/>
    <col min="9" max="9" width="13" customWidth="1"/>
    <col min="10" max="10" width="9.5703125" customWidth="1"/>
    <col min="11" max="11" width="7.85546875" customWidth="1"/>
    <col min="12" max="12" width="11.5703125" customWidth="1"/>
    <col min="13" max="13" width="9.7109375" customWidth="1"/>
    <col min="14" max="14" width="6.140625" customWidth="1"/>
    <col min="15" max="15" width="10.85546875" customWidth="1"/>
    <col min="16" max="16" width="10.42578125" customWidth="1"/>
    <col min="17" max="17" width="11.28515625" customWidth="1"/>
    <col min="18" max="18" width="10.140625" customWidth="1"/>
    <col min="19" max="19" width="11" customWidth="1"/>
  </cols>
  <sheetData>
    <row r="1" spans="1:19">
      <c r="A1" s="85"/>
      <c r="B1" s="86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>
      <c r="A2" s="85"/>
      <c r="B2" s="936" t="s">
        <v>310</v>
      </c>
      <c r="C2" s="936"/>
      <c r="D2" s="936"/>
      <c r="E2" s="936"/>
      <c r="F2" s="936"/>
      <c r="G2" s="936"/>
      <c r="H2" s="936"/>
      <c r="I2" s="936"/>
      <c r="J2" s="936"/>
      <c r="K2" s="936"/>
      <c r="L2" s="936"/>
      <c r="M2" s="936"/>
      <c r="N2" s="936"/>
      <c r="O2" s="936"/>
      <c r="P2" s="936"/>
      <c r="Q2" s="936"/>
      <c r="R2" s="936"/>
      <c r="S2" s="936"/>
    </row>
    <row r="3" spans="1:19">
      <c r="A3" s="158"/>
      <c r="B3" s="937" t="s">
        <v>842</v>
      </c>
      <c r="C3" s="937"/>
      <c r="D3" s="937"/>
      <c r="E3" s="937"/>
      <c r="F3" s="937"/>
      <c r="G3" s="937"/>
      <c r="H3" s="937"/>
      <c r="I3" s="937"/>
      <c r="J3" s="937"/>
      <c r="K3" s="937"/>
      <c r="L3" s="937"/>
      <c r="M3" s="937"/>
      <c r="N3" s="937"/>
      <c r="O3" s="937"/>
      <c r="P3" s="937"/>
      <c r="Q3" s="937"/>
      <c r="R3" s="937"/>
      <c r="S3" s="937"/>
    </row>
    <row r="4" spans="1:19" ht="15.75" thickBot="1">
      <c r="A4" s="159"/>
      <c r="B4" s="938" t="s">
        <v>1</v>
      </c>
      <c r="C4" s="938"/>
      <c r="D4" s="938"/>
      <c r="E4" s="938"/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  <c r="S4" s="938"/>
    </row>
    <row r="5" spans="1:19" ht="24.75" thickTop="1">
      <c r="A5" s="158"/>
      <c r="B5" s="160" t="s">
        <v>135</v>
      </c>
      <c r="C5" s="939" t="s">
        <v>873</v>
      </c>
      <c r="D5" s="939"/>
      <c r="E5" s="939"/>
      <c r="F5" s="161" t="s">
        <v>3</v>
      </c>
      <c r="G5" s="940" t="s">
        <v>4</v>
      </c>
      <c r="H5" s="940"/>
      <c r="I5" s="940"/>
      <c r="J5" s="940"/>
      <c r="K5" s="940"/>
      <c r="L5" s="940"/>
      <c r="M5" s="940"/>
      <c r="N5" s="940"/>
      <c r="O5" s="940"/>
      <c r="P5" s="940"/>
      <c r="Q5" s="940"/>
      <c r="R5" s="940"/>
      <c r="S5" s="940"/>
    </row>
    <row r="6" spans="1:19" ht="24">
      <c r="A6" s="158"/>
      <c r="B6" s="162" t="s">
        <v>136</v>
      </c>
      <c r="C6" s="941" t="s">
        <v>31</v>
      </c>
      <c r="D6" s="941"/>
      <c r="E6" s="941"/>
      <c r="F6" s="163" t="s">
        <v>137</v>
      </c>
      <c r="G6" s="942" t="s">
        <v>30</v>
      </c>
      <c r="H6" s="942"/>
      <c r="I6" s="942"/>
      <c r="J6" s="942"/>
      <c r="K6" s="942"/>
      <c r="L6" s="942"/>
      <c r="M6" s="942"/>
      <c r="N6" s="942"/>
      <c r="O6" s="942"/>
      <c r="P6" s="942"/>
      <c r="Q6" s="942"/>
      <c r="R6" s="942"/>
      <c r="S6" s="942"/>
    </row>
    <row r="7" spans="1:19" ht="15" customHeight="1">
      <c r="A7" s="158"/>
      <c r="B7" s="943" t="s">
        <v>311</v>
      </c>
      <c r="C7" s="944" t="s">
        <v>312</v>
      </c>
      <c r="D7" s="945" t="s">
        <v>313</v>
      </c>
      <c r="E7" s="946" t="s">
        <v>139</v>
      </c>
      <c r="F7" s="946"/>
      <c r="G7" s="946"/>
      <c r="H7" s="946" t="s">
        <v>314</v>
      </c>
      <c r="I7" s="946"/>
      <c r="J7" s="946"/>
      <c r="K7" s="946" t="s">
        <v>314</v>
      </c>
      <c r="L7" s="946"/>
      <c r="M7" s="946"/>
      <c r="N7" s="946" t="s">
        <v>314</v>
      </c>
      <c r="O7" s="946"/>
      <c r="P7" s="946"/>
      <c r="Q7" s="947" t="s">
        <v>315</v>
      </c>
      <c r="R7" s="947"/>
      <c r="S7" s="947"/>
    </row>
    <row r="8" spans="1:19" ht="63">
      <c r="A8" s="158"/>
      <c r="B8" s="943"/>
      <c r="C8" s="944"/>
      <c r="D8" s="945"/>
      <c r="E8" s="164" t="s">
        <v>316</v>
      </c>
      <c r="F8" s="165" t="s">
        <v>317</v>
      </c>
      <c r="G8" s="166" t="s">
        <v>318</v>
      </c>
      <c r="H8" s="167" t="s">
        <v>319</v>
      </c>
      <c r="I8" s="165" t="s">
        <v>320</v>
      </c>
      <c r="J8" s="168" t="s">
        <v>321</v>
      </c>
      <c r="K8" s="167" t="s">
        <v>322</v>
      </c>
      <c r="L8" s="165" t="s">
        <v>323</v>
      </c>
      <c r="M8" s="168" t="s">
        <v>324</v>
      </c>
      <c r="N8" s="167" t="s">
        <v>325</v>
      </c>
      <c r="O8" s="165" t="s">
        <v>326</v>
      </c>
      <c r="P8" s="168" t="s">
        <v>327</v>
      </c>
      <c r="Q8" s="167" t="s">
        <v>328</v>
      </c>
      <c r="R8" s="165" t="s">
        <v>329</v>
      </c>
      <c r="S8" s="169" t="s">
        <v>330</v>
      </c>
    </row>
    <row r="9" spans="1:19" ht="15.75" thickBot="1">
      <c r="A9" s="158"/>
      <c r="B9" s="170"/>
      <c r="C9" s="171"/>
      <c r="D9" s="171"/>
      <c r="E9" s="171" t="s">
        <v>14</v>
      </c>
      <c r="F9" s="171" t="s">
        <v>15</v>
      </c>
      <c r="G9" s="171" t="s">
        <v>16</v>
      </c>
      <c r="H9" s="171" t="s">
        <v>17</v>
      </c>
      <c r="I9" s="171" t="s">
        <v>18</v>
      </c>
      <c r="J9" s="171" t="s">
        <v>19</v>
      </c>
      <c r="K9" s="171" t="s">
        <v>331</v>
      </c>
      <c r="L9" s="171" t="s">
        <v>21</v>
      </c>
      <c r="M9" s="171" t="s">
        <v>22</v>
      </c>
      <c r="N9" s="171" t="s">
        <v>332</v>
      </c>
      <c r="O9" s="171" t="s">
        <v>333</v>
      </c>
      <c r="P9" s="171" t="s">
        <v>334</v>
      </c>
      <c r="Q9" s="171" t="s">
        <v>335</v>
      </c>
      <c r="R9" s="171" t="s">
        <v>336</v>
      </c>
      <c r="S9" s="172" t="s">
        <v>337</v>
      </c>
    </row>
    <row r="10" spans="1:19" ht="23.25" customHeight="1" thickTop="1">
      <c r="A10" s="158"/>
      <c r="B10" s="928" t="s">
        <v>338</v>
      </c>
      <c r="C10" s="928"/>
      <c r="D10" s="173"/>
      <c r="E10" s="174"/>
      <c r="F10" s="173"/>
      <c r="G10" s="174"/>
      <c r="H10" s="173"/>
      <c r="I10" s="174"/>
      <c r="J10" s="175"/>
      <c r="K10" s="173"/>
      <c r="L10" s="174"/>
      <c r="M10" s="175"/>
      <c r="N10" s="173"/>
      <c r="O10" s="174"/>
      <c r="P10" s="175"/>
      <c r="Q10" s="173"/>
      <c r="R10" s="174"/>
      <c r="S10" s="176"/>
    </row>
    <row r="11" spans="1:19">
      <c r="A11" s="158"/>
      <c r="B11" s="177" t="s">
        <v>160</v>
      </c>
      <c r="C11" s="178" t="s">
        <v>161</v>
      </c>
      <c r="D11" s="179" t="s">
        <v>378</v>
      </c>
      <c r="E11" s="180">
        <v>14200</v>
      </c>
      <c r="F11" s="180">
        <v>433947647</v>
      </c>
      <c r="G11" s="180">
        <v>30560</v>
      </c>
      <c r="H11" s="149">
        <v>15100</v>
      </c>
      <c r="I11" s="180">
        <v>473797000</v>
      </c>
      <c r="J11" s="149">
        <f>I11/H11</f>
        <v>31377.284768211921</v>
      </c>
      <c r="K11" s="149">
        <v>15100</v>
      </c>
      <c r="L11" s="180">
        <v>471377400</v>
      </c>
      <c r="M11" s="149">
        <f>L11/K11</f>
        <v>31217.046357615895</v>
      </c>
      <c r="N11" s="149">
        <v>14460</v>
      </c>
      <c r="O11" s="180">
        <v>447810877</v>
      </c>
      <c r="P11" s="149">
        <f>O11/N11</f>
        <v>30968.940318118948</v>
      </c>
      <c r="Q11" s="149">
        <f>P11-G11</f>
        <v>408.9403181189482</v>
      </c>
      <c r="R11" s="149">
        <f>P11-J11</f>
        <v>-408.34445009297269</v>
      </c>
      <c r="S11" s="252">
        <f>P11-M11</f>
        <v>-248.10603949694632</v>
      </c>
    </row>
    <row r="12" spans="1:19">
      <c r="A12" s="158"/>
      <c r="B12" s="177" t="s">
        <v>162</v>
      </c>
      <c r="C12" s="178" t="s">
        <v>163</v>
      </c>
      <c r="D12" s="179" t="s">
        <v>379</v>
      </c>
      <c r="E12" s="180">
        <v>1950</v>
      </c>
      <c r="F12" s="180">
        <v>79702111</v>
      </c>
      <c r="G12" s="180">
        <v>40873</v>
      </c>
      <c r="H12" s="149">
        <v>2035</v>
      </c>
      <c r="I12" s="180">
        <v>83367000</v>
      </c>
      <c r="J12" s="149">
        <f t="shared" ref="J12:J34" si="0">I12/H12</f>
        <v>40966.584766584769</v>
      </c>
      <c r="K12" s="149">
        <v>2035</v>
      </c>
      <c r="L12" s="180">
        <v>83005800</v>
      </c>
      <c r="M12" s="149">
        <f t="shared" ref="M12:M27" si="1">L12/K12</f>
        <v>40789.090909090912</v>
      </c>
      <c r="N12" s="149">
        <v>1785</v>
      </c>
      <c r="O12" s="180">
        <v>73259872</v>
      </c>
      <c r="P12" s="149">
        <f t="shared" ref="P12:P32" si="2">O12/N12</f>
        <v>41041.945098039214</v>
      </c>
      <c r="Q12" s="149">
        <f t="shared" ref="Q12:Q34" si="3">P12-G12</f>
        <v>168.94509803921392</v>
      </c>
      <c r="R12" s="149">
        <f t="shared" ref="R12:R34" si="4">P12-J12</f>
        <v>75.360331454445259</v>
      </c>
      <c r="S12" s="252">
        <f t="shared" ref="S12:S34" si="5">P12-M12</f>
        <v>252.85418894830218</v>
      </c>
    </row>
    <row r="13" spans="1:19">
      <c r="A13" s="158"/>
      <c r="B13" s="177" t="s">
        <v>164</v>
      </c>
      <c r="C13" s="178" t="s">
        <v>165</v>
      </c>
      <c r="D13" s="179" t="s">
        <v>541</v>
      </c>
      <c r="E13" s="180"/>
      <c r="F13" s="180">
        <v>0</v>
      </c>
      <c r="G13" s="180"/>
      <c r="H13" s="149"/>
      <c r="I13" s="180">
        <v>0</v>
      </c>
      <c r="J13" s="149"/>
      <c r="K13" s="149"/>
      <c r="L13" s="180"/>
      <c r="M13" s="149"/>
      <c r="N13" s="149"/>
      <c r="O13" s="180"/>
      <c r="P13" s="149"/>
      <c r="Q13" s="149">
        <f t="shared" si="3"/>
        <v>0</v>
      </c>
      <c r="R13" s="149">
        <f t="shared" si="4"/>
        <v>0</v>
      </c>
      <c r="S13" s="252">
        <f t="shared" si="5"/>
        <v>0</v>
      </c>
    </row>
    <row r="14" spans="1:19">
      <c r="A14" s="158"/>
      <c r="B14" s="177" t="s">
        <v>166</v>
      </c>
      <c r="C14" s="178" t="s">
        <v>167</v>
      </c>
      <c r="D14" s="179" t="s">
        <v>380</v>
      </c>
      <c r="E14" s="180">
        <v>580</v>
      </c>
      <c r="F14" s="180">
        <v>94413057</v>
      </c>
      <c r="G14" s="180">
        <v>162781</v>
      </c>
      <c r="H14" s="149">
        <v>688</v>
      </c>
      <c r="I14" s="180">
        <v>114163000</v>
      </c>
      <c r="J14" s="149">
        <f t="shared" si="0"/>
        <v>165934.59302325582</v>
      </c>
      <c r="K14" s="149">
        <v>727</v>
      </c>
      <c r="L14" s="180">
        <v>120503800</v>
      </c>
      <c r="M14" s="149">
        <f t="shared" si="1"/>
        <v>165754.88308115542</v>
      </c>
      <c r="N14" s="149">
        <v>655</v>
      </c>
      <c r="O14" s="180">
        <v>108480451</v>
      </c>
      <c r="P14" s="149">
        <f t="shared" si="2"/>
        <v>165619.00916030534</v>
      </c>
      <c r="Q14" s="149">
        <f t="shared" si="3"/>
        <v>2838.0091603053443</v>
      </c>
      <c r="R14" s="149">
        <f t="shared" si="4"/>
        <v>-315.58386295047239</v>
      </c>
      <c r="S14" s="252">
        <f t="shared" si="5"/>
        <v>-135.87392085007741</v>
      </c>
    </row>
    <row r="15" spans="1:19">
      <c r="A15" s="158"/>
      <c r="B15" s="177" t="s">
        <v>168</v>
      </c>
      <c r="C15" s="178" t="s">
        <v>169</v>
      </c>
      <c r="D15" s="179" t="s">
        <v>381</v>
      </c>
      <c r="E15" s="180">
        <v>3</v>
      </c>
      <c r="F15" s="180">
        <v>226910</v>
      </c>
      <c r="G15" s="180">
        <v>75637</v>
      </c>
      <c r="H15" s="149">
        <v>10</v>
      </c>
      <c r="I15" s="180">
        <v>1000000</v>
      </c>
      <c r="J15" s="149">
        <f t="shared" si="0"/>
        <v>100000</v>
      </c>
      <c r="K15" s="149"/>
      <c r="L15" s="180"/>
      <c r="M15" s="149"/>
      <c r="N15" s="149">
        <v>0</v>
      </c>
      <c r="O15" s="180"/>
      <c r="P15" s="149"/>
      <c r="Q15" s="149">
        <f t="shared" si="3"/>
        <v>-75637</v>
      </c>
      <c r="R15" s="149">
        <f t="shared" si="4"/>
        <v>-100000</v>
      </c>
      <c r="S15" s="252">
        <f t="shared" si="5"/>
        <v>0</v>
      </c>
    </row>
    <row r="16" spans="1:19">
      <c r="A16" s="158"/>
      <c r="B16" s="177" t="s">
        <v>170</v>
      </c>
      <c r="C16" s="178" t="s">
        <v>171</v>
      </c>
      <c r="D16" s="179" t="s">
        <v>381</v>
      </c>
      <c r="E16" s="180"/>
      <c r="F16" s="180">
        <v>0</v>
      </c>
      <c r="G16" s="180"/>
      <c r="H16" s="149">
        <v>10</v>
      </c>
      <c r="I16" s="180">
        <v>1000000</v>
      </c>
      <c r="J16" s="149">
        <f t="shared" si="0"/>
        <v>100000</v>
      </c>
      <c r="K16" s="149">
        <v>10</v>
      </c>
      <c r="L16" s="180">
        <v>1000000</v>
      </c>
      <c r="M16" s="149">
        <f t="shared" si="1"/>
        <v>100000</v>
      </c>
      <c r="N16" s="149">
        <v>10</v>
      </c>
      <c r="O16" s="180">
        <v>907799</v>
      </c>
      <c r="P16" s="149">
        <f t="shared" si="2"/>
        <v>90779.9</v>
      </c>
      <c r="Q16" s="149">
        <f t="shared" si="3"/>
        <v>90779.9</v>
      </c>
      <c r="R16" s="149">
        <f t="shared" si="4"/>
        <v>-9220.1000000000058</v>
      </c>
      <c r="S16" s="252">
        <f t="shared" si="5"/>
        <v>-9220.1000000000058</v>
      </c>
    </row>
    <row r="17" spans="1:19">
      <c r="A17" s="158"/>
      <c r="B17" s="177" t="s">
        <v>172</v>
      </c>
      <c r="C17" s="178" t="s">
        <v>173</v>
      </c>
      <c r="D17" s="179" t="s">
        <v>381</v>
      </c>
      <c r="E17" s="180"/>
      <c r="F17" s="180">
        <v>0</v>
      </c>
      <c r="G17" s="180"/>
      <c r="H17" s="149">
        <v>10</v>
      </c>
      <c r="I17" s="180">
        <v>1000000</v>
      </c>
      <c r="J17" s="149">
        <f t="shared" si="0"/>
        <v>100000</v>
      </c>
      <c r="K17" s="149">
        <v>10</v>
      </c>
      <c r="L17" s="180">
        <v>1000000</v>
      </c>
      <c r="M17" s="149">
        <f t="shared" si="1"/>
        <v>100000</v>
      </c>
      <c r="N17" s="149">
        <v>10</v>
      </c>
      <c r="O17" s="180">
        <v>981360</v>
      </c>
      <c r="P17" s="149">
        <f t="shared" si="2"/>
        <v>98136</v>
      </c>
      <c r="Q17" s="149">
        <f t="shared" si="3"/>
        <v>98136</v>
      </c>
      <c r="R17" s="149">
        <f t="shared" si="4"/>
        <v>-1864</v>
      </c>
      <c r="S17" s="252">
        <f t="shared" si="5"/>
        <v>-1864</v>
      </c>
    </row>
    <row r="18" spans="1:19">
      <c r="A18" s="158"/>
      <c r="B18" s="177" t="s">
        <v>494</v>
      </c>
      <c r="C18" s="178" t="s">
        <v>495</v>
      </c>
      <c r="D18" s="179" t="s">
        <v>381</v>
      </c>
      <c r="E18" s="180"/>
      <c r="F18" s="180">
        <v>0</v>
      </c>
      <c r="G18" s="180"/>
      <c r="H18" s="149">
        <v>10</v>
      </c>
      <c r="I18" s="180">
        <v>1000000</v>
      </c>
      <c r="J18" s="149">
        <f t="shared" si="0"/>
        <v>100000</v>
      </c>
      <c r="K18" s="149">
        <v>5</v>
      </c>
      <c r="L18" s="180">
        <v>500000</v>
      </c>
      <c r="M18" s="149">
        <f t="shared" si="1"/>
        <v>100000</v>
      </c>
      <c r="N18" s="149">
        <v>5</v>
      </c>
      <c r="O18" s="180">
        <v>500000</v>
      </c>
      <c r="P18" s="149">
        <f t="shared" si="2"/>
        <v>100000</v>
      </c>
      <c r="Q18" s="149">
        <f t="shared" si="3"/>
        <v>100000</v>
      </c>
      <c r="R18" s="149">
        <f t="shared" si="4"/>
        <v>0</v>
      </c>
      <c r="S18" s="252">
        <f t="shared" si="5"/>
        <v>0</v>
      </c>
    </row>
    <row r="19" spans="1:19">
      <c r="A19" s="158"/>
      <c r="B19" s="177" t="s">
        <v>470</v>
      </c>
      <c r="C19" s="178" t="s">
        <v>471</v>
      </c>
      <c r="D19" s="179" t="s">
        <v>381</v>
      </c>
      <c r="E19" s="180">
        <v>10</v>
      </c>
      <c r="F19" s="180">
        <v>964598</v>
      </c>
      <c r="G19" s="180">
        <v>96460</v>
      </c>
      <c r="H19" s="149">
        <v>10</v>
      </c>
      <c r="I19" s="180">
        <v>1000000</v>
      </c>
      <c r="J19" s="149">
        <f t="shared" si="0"/>
        <v>100000</v>
      </c>
      <c r="K19" s="149">
        <v>10</v>
      </c>
      <c r="L19" s="180">
        <v>1000000</v>
      </c>
      <c r="M19" s="149">
        <f t="shared" si="1"/>
        <v>100000</v>
      </c>
      <c r="N19" s="149">
        <v>10</v>
      </c>
      <c r="O19" s="180">
        <v>905465</v>
      </c>
      <c r="P19" s="149">
        <f t="shared" si="2"/>
        <v>90546.5</v>
      </c>
      <c r="Q19" s="149">
        <f t="shared" si="3"/>
        <v>-5913.5</v>
      </c>
      <c r="R19" s="149">
        <f t="shared" si="4"/>
        <v>-9453.5</v>
      </c>
      <c r="S19" s="252">
        <f t="shared" si="5"/>
        <v>-9453.5</v>
      </c>
    </row>
    <row r="20" spans="1:19">
      <c r="A20" s="158"/>
      <c r="B20" s="177" t="s">
        <v>394</v>
      </c>
      <c r="C20" s="178" t="s">
        <v>395</v>
      </c>
      <c r="D20" s="179" t="s">
        <v>381</v>
      </c>
      <c r="E20" s="180"/>
      <c r="F20" s="180">
        <v>0</v>
      </c>
      <c r="G20" s="180"/>
      <c r="H20" s="149">
        <v>10</v>
      </c>
      <c r="I20" s="180">
        <v>1000000</v>
      </c>
      <c r="J20" s="149">
        <f t="shared" si="0"/>
        <v>100000</v>
      </c>
      <c r="K20" s="149">
        <v>10</v>
      </c>
      <c r="L20" s="180">
        <v>1000000</v>
      </c>
      <c r="M20" s="149">
        <f t="shared" si="1"/>
        <v>100000</v>
      </c>
      <c r="N20" s="149">
        <v>10</v>
      </c>
      <c r="O20" s="180">
        <v>997680</v>
      </c>
      <c r="P20" s="149">
        <f t="shared" si="2"/>
        <v>99768</v>
      </c>
      <c r="Q20" s="149">
        <f t="shared" si="3"/>
        <v>99768</v>
      </c>
      <c r="R20" s="149">
        <f t="shared" si="4"/>
        <v>-232</v>
      </c>
      <c r="S20" s="252">
        <f t="shared" si="5"/>
        <v>-232</v>
      </c>
    </row>
    <row r="21" spans="1:19">
      <c r="A21" s="158"/>
      <c r="B21" s="177" t="s">
        <v>176</v>
      </c>
      <c r="C21" s="178" t="s">
        <v>177</v>
      </c>
      <c r="D21" s="179" t="s">
        <v>381</v>
      </c>
      <c r="E21" s="180"/>
      <c r="F21" s="180">
        <v>0</v>
      </c>
      <c r="G21" s="180"/>
      <c r="H21" s="149">
        <v>5</v>
      </c>
      <c r="I21" s="180">
        <v>550000</v>
      </c>
      <c r="J21" s="149">
        <f t="shared" si="0"/>
        <v>110000</v>
      </c>
      <c r="K21" s="149">
        <v>7</v>
      </c>
      <c r="L21" s="180">
        <v>750000</v>
      </c>
      <c r="M21" s="149">
        <f t="shared" si="1"/>
        <v>107142.85714285714</v>
      </c>
      <c r="N21" s="149">
        <v>7</v>
      </c>
      <c r="O21" s="180">
        <v>725809</v>
      </c>
      <c r="P21" s="149">
        <f t="shared" si="2"/>
        <v>103687</v>
      </c>
      <c r="Q21" s="149">
        <f t="shared" si="3"/>
        <v>103687</v>
      </c>
      <c r="R21" s="149">
        <f t="shared" si="4"/>
        <v>-6313</v>
      </c>
      <c r="S21" s="252">
        <f t="shared" si="5"/>
        <v>-3455.8571428571449</v>
      </c>
    </row>
    <row r="22" spans="1:19">
      <c r="A22" s="158"/>
      <c r="B22" s="177" t="s">
        <v>396</v>
      </c>
      <c r="C22" s="178" t="s">
        <v>397</v>
      </c>
      <c r="D22" s="179" t="s">
        <v>381</v>
      </c>
      <c r="E22" s="180"/>
      <c r="F22" s="180">
        <v>0</v>
      </c>
      <c r="G22" s="180"/>
      <c r="H22" s="149">
        <v>10</v>
      </c>
      <c r="I22" s="180">
        <v>1000000</v>
      </c>
      <c r="J22" s="149">
        <f t="shared" si="0"/>
        <v>100000</v>
      </c>
      <c r="K22" s="149">
        <v>10</v>
      </c>
      <c r="L22" s="180">
        <v>1000000</v>
      </c>
      <c r="M22" s="149">
        <f t="shared" si="1"/>
        <v>100000</v>
      </c>
      <c r="N22" s="149">
        <v>10</v>
      </c>
      <c r="O22" s="180">
        <v>852100</v>
      </c>
      <c r="P22" s="149">
        <f t="shared" si="2"/>
        <v>85210</v>
      </c>
      <c r="Q22" s="149">
        <f t="shared" si="3"/>
        <v>85210</v>
      </c>
      <c r="R22" s="149">
        <f t="shared" si="4"/>
        <v>-14790</v>
      </c>
      <c r="S22" s="252">
        <f t="shared" si="5"/>
        <v>-14790</v>
      </c>
    </row>
    <row r="23" spans="1:19">
      <c r="A23" s="158"/>
      <c r="B23" s="177" t="s">
        <v>496</v>
      </c>
      <c r="C23" s="178" t="s">
        <v>497</v>
      </c>
      <c r="D23" s="179" t="s">
        <v>381</v>
      </c>
      <c r="E23" s="180"/>
      <c r="F23" s="180">
        <v>0</v>
      </c>
      <c r="G23" s="180"/>
      <c r="H23" s="149">
        <v>10</v>
      </c>
      <c r="I23" s="180">
        <v>1000000</v>
      </c>
      <c r="J23" s="149">
        <f t="shared" si="0"/>
        <v>100000</v>
      </c>
      <c r="K23" s="149">
        <v>10</v>
      </c>
      <c r="L23" s="180">
        <v>1000000</v>
      </c>
      <c r="M23" s="149">
        <f t="shared" si="1"/>
        <v>100000</v>
      </c>
      <c r="N23" s="149">
        <v>10</v>
      </c>
      <c r="O23" s="180">
        <v>979147</v>
      </c>
      <c r="P23" s="149">
        <f t="shared" si="2"/>
        <v>97914.7</v>
      </c>
      <c r="Q23" s="149">
        <f t="shared" si="3"/>
        <v>97914.7</v>
      </c>
      <c r="R23" s="149">
        <f t="shared" si="4"/>
        <v>-2085.3000000000029</v>
      </c>
      <c r="S23" s="252">
        <f t="shared" si="5"/>
        <v>-2085.3000000000029</v>
      </c>
    </row>
    <row r="24" spans="1:19">
      <c r="A24" s="158"/>
      <c r="B24" s="177" t="s">
        <v>498</v>
      </c>
      <c r="C24" s="178" t="s">
        <v>499</v>
      </c>
      <c r="D24" s="179" t="s">
        <v>542</v>
      </c>
      <c r="E24" s="180">
        <v>8</v>
      </c>
      <c r="F24" s="180">
        <v>0</v>
      </c>
      <c r="G24" s="180">
        <v>0</v>
      </c>
      <c r="H24" s="149">
        <v>10</v>
      </c>
      <c r="I24" s="180">
        <v>1000000</v>
      </c>
      <c r="J24" s="149">
        <f t="shared" si="0"/>
        <v>100000</v>
      </c>
      <c r="K24" s="149">
        <v>10</v>
      </c>
      <c r="L24" s="180">
        <v>1000000</v>
      </c>
      <c r="M24" s="149">
        <f t="shared" si="1"/>
        <v>100000</v>
      </c>
      <c r="N24" s="149">
        <v>10</v>
      </c>
      <c r="O24" s="180">
        <v>817404</v>
      </c>
      <c r="P24" s="149">
        <f t="shared" si="2"/>
        <v>81740.399999999994</v>
      </c>
      <c r="Q24" s="149">
        <f t="shared" si="3"/>
        <v>81740.399999999994</v>
      </c>
      <c r="R24" s="149">
        <f t="shared" si="4"/>
        <v>-18259.600000000006</v>
      </c>
      <c r="S24" s="252">
        <f t="shared" si="5"/>
        <v>-18259.600000000006</v>
      </c>
    </row>
    <row r="25" spans="1:19" ht="26.25" customHeight="1">
      <c r="A25" s="158"/>
      <c r="B25" s="177" t="s">
        <v>178</v>
      </c>
      <c r="C25" s="178" t="s">
        <v>179</v>
      </c>
      <c r="D25" s="179" t="s">
        <v>384</v>
      </c>
      <c r="E25" s="180">
        <v>10</v>
      </c>
      <c r="F25" s="180">
        <v>1626400</v>
      </c>
      <c r="G25" s="180">
        <v>162640</v>
      </c>
      <c r="H25" s="149"/>
      <c r="I25" s="180">
        <v>0</v>
      </c>
      <c r="J25" s="149"/>
      <c r="K25" s="149">
        <v>0</v>
      </c>
      <c r="L25" s="180"/>
      <c r="M25" s="149"/>
      <c r="N25" s="149">
        <v>0</v>
      </c>
      <c r="O25" s="180"/>
      <c r="P25" s="149"/>
      <c r="Q25" s="149">
        <f t="shared" si="3"/>
        <v>-162640</v>
      </c>
      <c r="R25" s="149">
        <f t="shared" si="4"/>
        <v>0</v>
      </c>
      <c r="S25" s="252">
        <f t="shared" si="5"/>
        <v>0</v>
      </c>
    </row>
    <row r="26" spans="1:19">
      <c r="A26" s="158"/>
      <c r="B26" s="177" t="s">
        <v>398</v>
      </c>
      <c r="C26" s="178" t="s">
        <v>399</v>
      </c>
      <c r="D26" s="179" t="s">
        <v>384</v>
      </c>
      <c r="E26" s="180">
        <v>5</v>
      </c>
      <c r="F26" s="180">
        <v>851992</v>
      </c>
      <c r="G26" s="180">
        <v>170398</v>
      </c>
      <c r="H26" s="149">
        <v>1</v>
      </c>
      <c r="I26" s="180">
        <v>1000000</v>
      </c>
      <c r="J26" s="149">
        <f t="shared" si="0"/>
        <v>1000000</v>
      </c>
      <c r="K26" s="149">
        <v>1</v>
      </c>
      <c r="L26" s="180">
        <v>1000000</v>
      </c>
      <c r="M26" s="149">
        <f t="shared" si="1"/>
        <v>1000000</v>
      </c>
      <c r="N26" s="149">
        <v>1</v>
      </c>
      <c r="O26" s="180">
        <v>929800</v>
      </c>
      <c r="P26" s="149">
        <f t="shared" si="2"/>
        <v>929800</v>
      </c>
      <c r="Q26" s="149">
        <f t="shared" si="3"/>
        <v>759402</v>
      </c>
      <c r="R26" s="149">
        <f t="shared" si="4"/>
        <v>-70200</v>
      </c>
      <c r="S26" s="252">
        <f t="shared" si="5"/>
        <v>-70200</v>
      </c>
    </row>
    <row r="27" spans="1:19" ht="27">
      <c r="A27" s="158"/>
      <c r="B27" s="177" t="s">
        <v>500</v>
      </c>
      <c r="C27" s="178" t="s">
        <v>533</v>
      </c>
      <c r="D27" s="179" t="s">
        <v>543</v>
      </c>
      <c r="E27" s="180"/>
      <c r="F27" s="180">
        <v>0</v>
      </c>
      <c r="G27" s="180"/>
      <c r="H27" s="149">
        <v>1</v>
      </c>
      <c r="I27" s="180">
        <v>450000</v>
      </c>
      <c r="J27" s="149">
        <f t="shared" si="0"/>
        <v>450000</v>
      </c>
      <c r="K27" s="149">
        <v>1</v>
      </c>
      <c r="L27" s="180">
        <v>250000</v>
      </c>
      <c r="M27" s="149">
        <f t="shared" si="1"/>
        <v>250000</v>
      </c>
      <c r="N27" s="149">
        <v>1</v>
      </c>
      <c r="O27" s="180">
        <v>243000</v>
      </c>
      <c r="P27" s="149">
        <f t="shared" si="2"/>
        <v>243000</v>
      </c>
      <c r="Q27" s="149">
        <f t="shared" si="3"/>
        <v>243000</v>
      </c>
      <c r="R27" s="149">
        <f t="shared" si="4"/>
        <v>-207000</v>
      </c>
      <c r="S27" s="252">
        <f t="shared" si="5"/>
        <v>-7000</v>
      </c>
    </row>
    <row r="28" spans="1:19">
      <c r="A28" s="158"/>
      <c r="B28" s="177" t="s">
        <v>400</v>
      </c>
      <c r="C28" s="178" t="s">
        <v>547</v>
      </c>
      <c r="D28" s="179" t="s">
        <v>542</v>
      </c>
      <c r="E28" s="180"/>
      <c r="F28" s="180">
        <v>0</v>
      </c>
      <c r="G28" s="180"/>
      <c r="H28" s="149">
        <v>10</v>
      </c>
      <c r="I28" s="180">
        <v>1000000</v>
      </c>
      <c r="J28" s="149">
        <f t="shared" ref="J28" si="6">I28/H28</f>
        <v>100000</v>
      </c>
      <c r="K28" s="149">
        <v>10</v>
      </c>
      <c r="L28" s="180">
        <v>1000000</v>
      </c>
      <c r="M28" s="149">
        <f t="shared" ref="M28:M32" si="7">L28/K28</f>
        <v>100000</v>
      </c>
      <c r="N28" s="149">
        <v>10</v>
      </c>
      <c r="O28" s="180">
        <v>982800</v>
      </c>
      <c r="P28" s="149">
        <f t="shared" si="2"/>
        <v>98280</v>
      </c>
      <c r="Q28" s="149">
        <f>P28-G28</f>
        <v>98280</v>
      </c>
      <c r="R28" s="149">
        <f t="shared" ref="R28" si="8">P28-J28</f>
        <v>-1720</v>
      </c>
      <c r="S28" s="252">
        <f t="shared" ref="S28" si="9">P28-M28</f>
        <v>-1720</v>
      </c>
    </row>
    <row r="29" spans="1:19" ht="18">
      <c r="A29" s="158"/>
      <c r="B29" s="177" t="s">
        <v>182</v>
      </c>
      <c r="C29" s="178" t="s">
        <v>183</v>
      </c>
      <c r="D29" s="179" t="s">
        <v>382</v>
      </c>
      <c r="E29" s="180">
        <v>1</v>
      </c>
      <c r="F29" s="180">
        <v>3600</v>
      </c>
      <c r="G29" s="180">
        <v>3600</v>
      </c>
      <c r="H29" s="149"/>
      <c r="I29" s="180">
        <v>0</v>
      </c>
      <c r="J29" s="149"/>
      <c r="K29" s="149">
        <v>1</v>
      </c>
      <c r="L29" s="180">
        <v>2500</v>
      </c>
      <c r="M29" s="149">
        <f t="shared" si="7"/>
        <v>2500</v>
      </c>
      <c r="N29" s="149">
        <v>1</v>
      </c>
      <c r="O29" s="180">
        <v>2400</v>
      </c>
      <c r="P29" s="149">
        <f t="shared" si="2"/>
        <v>2400</v>
      </c>
      <c r="Q29" s="149">
        <f t="shared" si="3"/>
        <v>-1200</v>
      </c>
      <c r="R29" s="149">
        <f t="shared" si="4"/>
        <v>2400</v>
      </c>
      <c r="S29" s="252">
        <f t="shared" si="5"/>
        <v>-100</v>
      </c>
    </row>
    <row r="30" spans="1:19" ht="18">
      <c r="A30" s="158"/>
      <c r="B30" s="177" t="s">
        <v>184</v>
      </c>
      <c r="C30" s="178" t="s">
        <v>185</v>
      </c>
      <c r="D30" s="179" t="s">
        <v>382</v>
      </c>
      <c r="E30" s="180">
        <v>1</v>
      </c>
      <c r="F30" s="180">
        <v>3610</v>
      </c>
      <c r="G30" s="180">
        <v>3610</v>
      </c>
      <c r="H30" s="149"/>
      <c r="I30" s="180">
        <v>0</v>
      </c>
      <c r="J30" s="149"/>
      <c r="K30" s="149">
        <v>1</v>
      </c>
      <c r="L30" s="180">
        <v>2500</v>
      </c>
      <c r="M30" s="149">
        <f t="shared" si="7"/>
        <v>2500</v>
      </c>
      <c r="N30" s="149">
        <v>1</v>
      </c>
      <c r="O30" s="180">
        <v>2260</v>
      </c>
      <c r="P30" s="149">
        <f t="shared" si="2"/>
        <v>2260</v>
      </c>
      <c r="Q30" s="149">
        <f t="shared" si="3"/>
        <v>-1350</v>
      </c>
      <c r="R30" s="149">
        <f t="shared" si="4"/>
        <v>2260</v>
      </c>
      <c r="S30" s="252">
        <f t="shared" si="5"/>
        <v>-240</v>
      </c>
    </row>
    <row r="31" spans="1:19">
      <c r="A31" s="158"/>
      <c r="B31" s="177" t="s">
        <v>186</v>
      </c>
      <c r="C31" s="178" t="s">
        <v>187</v>
      </c>
      <c r="D31" s="179" t="s">
        <v>383</v>
      </c>
      <c r="E31" s="180">
        <v>1</v>
      </c>
      <c r="F31" s="180">
        <v>523600</v>
      </c>
      <c r="G31" s="180">
        <v>523600</v>
      </c>
      <c r="H31" s="149"/>
      <c r="I31" s="180">
        <v>0</v>
      </c>
      <c r="J31" s="149"/>
      <c r="K31" s="149">
        <v>1</v>
      </c>
      <c r="L31" s="180">
        <v>1350000</v>
      </c>
      <c r="M31" s="149">
        <f t="shared" si="7"/>
        <v>1350000</v>
      </c>
      <c r="N31" s="149">
        <v>1</v>
      </c>
      <c r="O31" s="180">
        <v>1346590</v>
      </c>
      <c r="P31" s="149">
        <f t="shared" si="2"/>
        <v>1346590</v>
      </c>
      <c r="Q31" s="149">
        <f t="shared" si="3"/>
        <v>822990</v>
      </c>
      <c r="R31" s="149">
        <f t="shared" si="4"/>
        <v>1346590</v>
      </c>
      <c r="S31" s="252">
        <f t="shared" si="5"/>
        <v>-3410</v>
      </c>
    </row>
    <row r="32" spans="1:19">
      <c r="A32" s="158"/>
      <c r="B32" s="177" t="s">
        <v>188</v>
      </c>
      <c r="C32" s="178" t="s">
        <v>189</v>
      </c>
      <c r="D32" s="179" t="s">
        <v>383</v>
      </c>
      <c r="E32" s="180">
        <v>1</v>
      </c>
      <c r="F32" s="180">
        <v>3600</v>
      </c>
      <c r="G32" s="180">
        <v>3600</v>
      </c>
      <c r="H32" s="149"/>
      <c r="I32" s="180">
        <v>0</v>
      </c>
      <c r="J32" s="149"/>
      <c r="K32" s="149">
        <v>1</v>
      </c>
      <c r="L32" s="180">
        <v>238000</v>
      </c>
      <c r="M32" s="149">
        <f t="shared" si="7"/>
        <v>238000</v>
      </c>
      <c r="N32" s="149">
        <v>1</v>
      </c>
      <c r="O32" s="180">
        <v>237200</v>
      </c>
      <c r="P32" s="149">
        <f t="shared" si="2"/>
        <v>237200</v>
      </c>
      <c r="Q32" s="149">
        <f t="shared" si="3"/>
        <v>233600</v>
      </c>
      <c r="R32" s="149">
        <f t="shared" si="4"/>
        <v>237200</v>
      </c>
      <c r="S32" s="252">
        <f t="shared" si="5"/>
        <v>-800</v>
      </c>
    </row>
    <row r="33" spans="1:19" ht="36">
      <c r="A33" s="158"/>
      <c r="B33" s="177" t="s">
        <v>502</v>
      </c>
      <c r="C33" s="178" t="s">
        <v>534</v>
      </c>
      <c r="D33" s="179" t="s">
        <v>383</v>
      </c>
      <c r="E33" s="180"/>
      <c r="F33" s="180">
        <v>0</v>
      </c>
      <c r="G33" s="180"/>
      <c r="H33" s="149">
        <v>1</v>
      </c>
      <c r="I33" s="180">
        <v>10000000</v>
      </c>
      <c r="J33" s="149">
        <f t="shared" si="0"/>
        <v>10000000</v>
      </c>
      <c r="K33" s="149">
        <v>0</v>
      </c>
      <c r="L33" s="180">
        <v>0</v>
      </c>
      <c r="M33" s="149"/>
      <c r="N33" s="149">
        <v>0</v>
      </c>
      <c r="O33" s="180"/>
      <c r="P33" s="149"/>
      <c r="Q33" s="149">
        <f t="shared" si="3"/>
        <v>0</v>
      </c>
      <c r="R33" s="149">
        <f t="shared" si="4"/>
        <v>-10000000</v>
      </c>
      <c r="S33" s="252">
        <f t="shared" si="5"/>
        <v>0</v>
      </c>
    </row>
    <row r="34" spans="1:19">
      <c r="A34" s="158"/>
      <c r="B34" s="177" t="s">
        <v>504</v>
      </c>
      <c r="C34" s="178" t="s">
        <v>505</v>
      </c>
      <c r="D34" s="179" t="s">
        <v>383</v>
      </c>
      <c r="E34" s="180"/>
      <c r="F34" s="180">
        <v>0</v>
      </c>
      <c r="G34" s="180"/>
      <c r="H34" s="149">
        <v>1</v>
      </c>
      <c r="I34" s="180">
        <v>10000000</v>
      </c>
      <c r="J34" s="149">
        <f t="shared" si="0"/>
        <v>10000000</v>
      </c>
      <c r="K34" s="149">
        <v>0</v>
      </c>
      <c r="L34" s="180">
        <v>0</v>
      </c>
      <c r="M34" s="149"/>
      <c r="N34" s="149">
        <v>0</v>
      </c>
      <c r="O34" s="180"/>
      <c r="P34" s="149"/>
      <c r="Q34" s="149">
        <f t="shared" si="3"/>
        <v>0</v>
      </c>
      <c r="R34" s="149">
        <f t="shared" si="4"/>
        <v>-10000000</v>
      </c>
      <c r="S34" s="252">
        <f t="shared" si="5"/>
        <v>0</v>
      </c>
    </row>
    <row r="35" spans="1:19" ht="19.5" customHeight="1">
      <c r="A35" s="158"/>
      <c r="B35" s="177" t="s">
        <v>369</v>
      </c>
      <c r="C35" s="178" t="s">
        <v>79</v>
      </c>
      <c r="D35" s="179"/>
      <c r="E35" s="180"/>
      <c r="F35" s="277">
        <v>617029874.45000005</v>
      </c>
      <c r="G35" s="277"/>
      <c r="H35" s="278"/>
      <c r="I35" s="277">
        <f>SUM(I11:I34)</f>
        <v>703327000</v>
      </c>
      <c r="J35" s="278"/>
      <c r="K35" s="287"/>
      <c r="L35" s="277">
        <f>SUM(L11:L34)</f>
        <v>686980000</v>
      </c>
      <c r="M35" s="278"/>
      <c r="N35" s="278"/>
      <c r="O35" s="277">
        <f>SUM(O11:O34)</f>
        <v>640962014</v>
      </c>
      <c r="P35" s="278"/>
      <c r="Q35" s="278"/>
      <c r="R35" s="278"/>
      <c r="S35" s="279"/>
    </row>
    <row r="36" spans="1:19" ht="27.75" customHeight="1">
      <c r="A36" s="158"/>
      <c r="B36" s="861" t="s">
        <v>370</v>
      </c>
      <c r="C36" s="861"/>
      <c r="D36" s="11"/>
      <c r="E36" s="12"/>
      <c r="F36" s="11"/>
      <c r="G36" s="12"/>
      <c r="H36" s="11"/>
      <c r="I36" s="288"/>
      <c r="J36" s="13"/>
      <c r="K36" s="11"/>
      <c r="L36" s="12"/>
      <c r="M36" s="13"/>
      <c r="N36" s="11"/>
      <c r="O36" s="12"/>
      <c r="P36" s="13"/>
      <c r="Q36" s="11"/>
      <c r="R36" s="12"/>
      <c r="S36" s="146"/>
    </row>
    <row r="37" spans="1:19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</row>
    <row r="38" spans="1:19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</row>
    <row r="39" spans="1:19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</row>
    <row r="40" spans="1:19">
      <c r="A40" s="3"/>
      <c r="B40" s="4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>
      <c r="A41" s="3"/>
      <c r="B41" s="3"/>
      <c r="C41" s="3"/>
      <c r="D41" s="929" t="s">
        <v>113</v>
      </c>
      <c r="E41" s="930"/>
      <c r="F41" s="39" t="s">
        <v>69</v>
      </c>
      <c r="G41" s="927"/>
      <c r="H41" s="927"/>
      <c r="I41" s="935" t="s">
        <v>68</v>
      </c>
      <c r="J41" s="935"/>
      <c r="K41" s="39" t="s">
        <v>69</v>
      </c>
      <c r="L41" s="927"/>
      <c r="M41" s="927"/>
      <c r="N41" s="3"/>
      <c r="O41" s="3"/>
      <c r="P41" s="3"/>
      <c r="Q41" s="3"/>
      <c r="R41" s="3"/>
      <c r="S41" s="3"/>
    </row>
    <row r="42" spans="1:19">
      <c r="A42" s="3"/>
      <c r="B42" s="3"/>
      <c r="C42" s="3"/>
      <c r="D42" s="931"/>
      <c r="E42" s="932"/>
      <c r="F42" s="39" t="s">
        <v>70</v>
      </c>
      <c r="G42" s="739"/>
      <c r="H42" s="739"/>
      <c r="I42" s="935"/>
      <c r="J42" s="935"/>
      <c r="K42" s="39" t="s">
        <v>70</v>
      </c>
      <c r="L42" s="739"/>
      <c r="M42" s="739"/>
      <c r="N42" s="3"/>
      <c r="O42" s="3"/>
      <c r="P42" s="3"/>
      <c r="Q42" s="3"/>
      <c r="R42" s="3"/>
      <c r="S42" s="3"/>
    </row>
    <row r="43" spans="1:19">
      <c r="A43" s="3"/>
      <c r="B43" s="3"/>
      <c r="C43" s="3"/>
      <c r="D43" s="933"/>
      <c r="E43" s="934"/>
      <c r="F43" s="39" t="s">
        <v>71</v>
      </c>
      <c r="G43" s="739"/>
      <c r="H43" s="739"/>
      <c r="I43" s="935"/>
      <c r="J43" s="935"/>
      <c r="K43" s="39" t="s">
        <v>71</v>
      </c>
      <c r="L43" s="739"/>
      <c r="M43" s="739"/>
      <c r="N43" s="3"/>
      <c r="O43" s="3"/>
      <c r="P43" s="3"/>
      <c r="Q43" s="3"/>
      <c r="R43" s="3"/>
      <c r="S43" s="3"/>
    </row>
  </sheetData>
  <mergeCells count="25"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  <mergeCell ref="B2:S2"/>
    <mergeCell ref="B3:S3"/>
    <mergeCell ref="B4:S4"/>
    <mergeCell ref="C5:E5"/>
    <mergeCell ref="G5:S5"/>
    <mergeCell ref="G41:H41"/>
    <mergeCell ref="L41:M41"/>
    <mergeCell ref="B10:C10"/>
    <mergeCell ref="G42:H42"/>
    <mergeCell ref="L42:M42"/>
    <mergeCell ref="D41:E43"/>
    <mergeCell ref="I41:J43"/>
    <mergeCell ref="G43:H43"/>
    <mergeCell ref="L43:M43"/>
    <mergeCell ref="B36:C3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7E0F-0964-4FEF-AE1A-468160F3AED7}">
  <dimension ref="A1:T23"/>
  <sheetViews>
    <sheetView zoomScale="90" zoomScaleNormal="90" workbookViewId="0">
      <selection activeCell="C5" sqref="C5:E5"/>
    </sheetView>
  </sheetViews>
  <sheetFormatPr defaultRowHeight="15"/>
  <cols>
    <col min="1" max="1" width="3.28515625" customWidth="1"/>
    <col min="2" max="2" width="15" customWidth="1"/>
    <col min="3" max="3" width="50.42578125" customWidth="1"/>
    <col min="4" max="4" width="21.7109375" customWidth="1"/>
    <col min="5" max="5" width="11" customWidth="1"/>
    <col min="6" max="6" width="14" customWidth="1"/>
    <col min="7" max="7" width="11.7109375" customWidth="1"/>
    <col min="8" max="8" width="11" customWidth="1"/>
    <col min="9" max="9" width="16.140625" customWidth="1"/>
    <col min="10" max="10" width="12.85546875" customWidth="1"/>
    <col min="11" max="11" width="11" customWidth="1"/>
    <col min="12" max="12" width="13.28515625" customWidth="1"/>
    <col min="13" max="13" width="12.42578125" customWidth="1"/>
    <col min="14" max="14" width="11" customWidth="1"/>
    <col min="15" max="15" width="12.28515625" customWidth="1"/>
    <col min="16" max="16" width="10.42578125" customWidth="1"/>
    <col min="17" max="17" width="12.5703125" customWidth="1"/>
    <col min="18" max="18" width="13" customWidth="1"/>
    <col min="19" max="19" width="13.140625" customWidth="1"/>
  </cols>
  <sheetData>
    <row r="1" spans="1:19">
      <c r="A1" s="87"/>
      <c r="B1" s="88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>
      <c r="A2" s="87"/>
      <c r="B2" s="948" t="s">
        <v>310</v>
      </c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  <c r="R2" s="948"/>
      <c r="S2" s="948"/>
    </row>
    <row r="3" spans="1:19">
      <c r="A3" s="181"/>
      <c r="B3" s="957" t="s">
        <v>842</v>
      </c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957"/>
      <c r="Q3" s="957"/>
      <c r="R3" s="957"/>
      <c r="S3" s="957"/>
    </row>
    <row r="4" spans="1:19" ht="15.75" thickBot="1">
      <c r="A4" s="182"/>
      <c r="B4" s="958" t="s">
        <v>1</v>
      </c>
      <c r="C4" s="958"/>
      <c r="D4" s="958"/>
      <c r="E4" s="958"/>
      <c r="F4" s="958"/>
      <c r="G4" s="958"/>
      <c r="H4" s="958"/>
      <c r="I4" s="958"/>
      <c r="J4" s="958"/>
      <c r="K4" s="958"/>
      <c r="L4" s="958"/>
      <c r="M4" s="958"/>
      <c r="N4" s="958"/>
      <c r="O4" s="958"/>
      <c r="P4" s="958"/>
      <c r="Q4" s="958"/>
      <c r="R4" s="958"/>
      <c r="S4" s="958"/>
    </row>
    <row r="5" spans="1:19" ht="15.75" thickTop="1">
      <c r="A5" s="181"/>
      <c r="B5" s="183" t="s">
        <v>135</v>
      </c>
      <c r="C5" s="959" t="s">
        <v>873</v>
      </c>
      <c r="D5" s="959"/>
      <c r="E5" s="959"/>
      <c r="F5" s="184" t="s">
        <v>3</v>
      </c>
      <c r="G5" s="960" t="s">
        <v>4</v>
      </c>
      <c r="H5" s="960"/>
      <c r="I5" s="960"/>
      <c r="J5" s="960"/>
      <c r="K5" s="960"/>
      <c r="L5" s="960"/>
      <c r="M5" s="960"/>
      <c r="N5" s="960"/>
      <c r="O5" s="960"/>
      <c r="P5" s="960"/>
      <c r="Q5" s="960"/>
      <c r="R5" s="960"/>
      <c r="S5" s="960"/>
    </row>
    <row r="6" spans="1:19">
      <c r="A6" s="181"/>
      <c r="B6" s="185" t="s">
        <v>136</v>
      </c>
      <c r="C6" s="961" t="s">
        <v>33</v>
      </c>
      <c r="D6" s="961"/>
      <c r="E6" s="961"/>
      <c r="F6" s="186" t="s">
        <v>137</v>
      </c>
      <c r="G6" s="962" t="s">
        <v>32</v>
      </c>
      <c r="H6" s="962"/>
      <c r="I6" s="962"/>
      <c r="J6" s="962"/>
      <c r="K6" s="962"/>
      <c r="L6" s="962"/>
      <c r="M6" s="962"/>
      <c r="N6" s="962"/>
      <c r="O6" s="962"/>
      <c r="P6" s="962"/>
      <c r="Q6" s="962"/>
      <c r="R6" s="962"/>
      <c r="S6" s="962"/>
    </row>
    <row r="7" spans="1:19">
      <c r="A7" s="181"/>
      <c r="B7" s="954" t="s">
        <v>311</v>
      </c>
      <c r="C7" s="963" t="s">
        <v>312</v>
      </c>
      <c r="D7" s="964" t="s">
        <v>313</v>
      </c>
      <c r="E7" s="955" t="s">
        <v>139</v>
      </c>
      <c r="F7" s="955"/>
      <c r="G7" s="955"/>
      <c r="H7" s="955" t="s">
        <v>314</v>
      </c>
      <c r="I7" s="955"/>
      <c r="J7" s="955"/>
      <c r="K7" s="955" t="s">
        <v>314</v>
      </c>
      <c r="L7" s="955"/>
      <c r="M7" s="955"/>
      <c r="N7" s="955" t="s">
        <v>314</v>
      </c>
      <c r="O7" s="955"/>
      <c r="P7" s="955"/>
      <c r="Q7" s="956" t="s">
        <v>315</v>
      </c>
      <c r="R7" s="956"/>
      <c r="S7" s="956"/>
    </row>
    <row r="8" spans="1:19" ht="54.75" customHeight="1">
      <c r="A8" s="181"/>
      <c r="B8" s="954"/>
      <c r="C8" s="963"/>
      <c r="D8" s="964"/>
      <c r="E8" s="187" t="s">
        <v>316</v>
      </c>
      <c r="F8" s="188" t="s">
        <v>317</v>
      </c>
      <c r="G8" s="189" t="s">
        <v>318</v>
      </c>
      <c r="H8" s="190" t="s">
        <v>319</v>
      </c>
      <c r="I8" s="188" t="s">
        <v>320</v>
      </c>
      <c r="J8" s="191" t="s">
        <v>321</v>
      </c>
      <c r="K8" s="190" t="s">
        <v>322</v>
      </c>
      <c r="L8" s="188" t="s">
        <v>323</v>
      </c>
      <c r="M8" s="191" t="s">
        <v>324</v>
      </c>
      <c r="N8" s="190" t="s">
        <v>325</v>
      </c>
      <c r="O8" s="188" t="s">
        <v>326</v>
      </c>
      <c r="P8" s="191" t="s">
        <v>327</v>
      </c>
      <c r="Q8" s="190" t="s">
        <v>328</v>
      </c>
      <c r="R8" s="188" t="s">
        <v>329</v>
      </c>
      <c r="S8" s="192" t="s">
        <v>330</v>
      </c>
    </row>
    <row r="9" spans="1:19" ht="15.75" thickBot="1">
      <c r="A9" s="181"/>
      <c r="B9" s="193"/>
      <c r="C9" s="194"/>
      <c r="D9" s="194"/>
      <c r="E9" s="194" t="s">
        <v>14</v>
      </c>
      <c r="F9" s="194" t="s">
        <v>15</v>
      </c>
      <c r="G9" s="194" t="s">
        <v>16</v>
      </c>
      <c r="H9" s="194" t="s">
        <v>17</v>
      </c>
      <c r="I9" s="194" t="s">
        <v>18</v>
      </c>
      <c r="J9" s="194" t="s">
        <v>19</v>
      </c>
      <c r="K9" s="194" t="s">
        <v>331</v>
      </c>
      <c r="L9" s="194" t="s">
        <v>21</v>
      </c>
      <c r="M9" s="194" t="s">
        <v>22</v>
      </c>
      <c r="N9" s="194" t="s">
        <v>332</v>
      </c>
      <c r="O9" s="194" t="s">
        <v>333</v>
      </c>
      <c r="P9" s="194" t="s">
        <v>334</v>
      </c>
      <c r="Q9" s="194" t="s">
        <v>335</v>
      </c>
      <c r="R9" s="194" t="s">
        <v>336</v>
      </c>
      <c r="S9" s="195" t="s">
        <v>337</v>
      </c>
    </row>
    <row r="10" spans="1:19" ht="15.75" customHeight="1" thickTop="1">
      <c r="A10" s="181"/>
      <c r="B10" s="953" t="s">
        <v>338</v>
      </c>
      <c r="C10" s="953"/>
      <c r="D10" s="196"/>
      <c r="E10" s="197"/>
      <c r="F10" s="196"/>
      <c r="G10" s="197"/>
      <c r="H10" s="203"/>
      <c r="I10" s="197"/>
      <c r="J10" s="198"/>
      <c r="K10" s="196"/>
      <c r="L10" s="197"/>
      <c r="M10" s="198"/>
      <c r="N10" s="196"/>
      <c r="O10" s="197"/>
      <c r="P10" s="198"/>
      <c r="Q10" s="196"/>
      <c r="R10" s="197"/>
      <c r="S10" s="199"/>
    </row>
    <row r="11" spans="1:19">
      <c r="A11" s="181"/>
      <c r="B11" s="200" t="s">
        <v>104</v>
      </c>
      <c r="C11" s="201" t="s">
        <v>105</v>
      </c>
      <c r="D11" s="202" t="s">
        <v>106</v>
      </c>
      <c r="E11" s="203">
        <v>991195</v>
      </c>
      <c r="F11" s="203">
        <v>627426511.02999997</v>
      </c>
      <c r="G11" s="203">
        <v>633</v>
      </c>
      <c r="H11" s="203">
        <v>968450</v>
      </c>
      <c r="I11" s="203">
        <v>547922000</v>
      </c>
      <c r="J11" s="258">
        <f>I11/H11</f>
        <v>565.77211007279675</v>
      </c>
      <c r="K11" s="203">
        <v>1078507</v>
      </c>
      <c r="L11" s="203">
        <v>737699000</v>
      </c>
      <c r="M11" s="258">
        <f>L11/K11</f>
        <v>684.0001965680334</v>
      </c>
      <c r="N11" s="203">
        <v>1055000</v>
      </c>
      <c r="O11" s="203">
        <v>721466742</v>
      </c>
      <c r="P11" s="258">
        <f>O11/N11</f>
        <v>683.85473175355446</v>
      </c>
      <c r="Q11" s="258">
        <f>P11-G11</f>
        <v>50.854731753554461</v>
      </c>
      <c r="R11" s="258">
        <f>P11-J11</f>
        <v>118.08262168075771</v>
      </c>
      <c r="S11" s="259">
        <f>P11-M11</f>
        <v>-0.14546481447894166</v>
      </c>
    </row>
    <row r="12" spans="1:19" ht="18">
      <c r="A12" s="181"/>
      <c r="B12" s="200" t="s">
        <v>107</v>
      </c>
      <c r="C12" s="201" t="s">
        <v>108</v>
      </c>
      <c r="D12" s="202" t="s">
        <v>109</v>
      </c>
      <c r="E12" s="203">
        <v>1</v>
      </c>
      <c r="F12" s="203">
        <v>40831081</v>
      </c>
      <c r="G12" s="203">
        <v>40831081</v>
      </c>
      <c r="H12" s="257">
        <v>1</v>
      </c>
      <c r="I12" s="203">
        <v>80820000</v>
      </c>
      <c r="J12" s="203">
        <f t="shared" ref="J12:J13" si="0">I12/H12</f>
        <v>80820000</v>
      </c>
      <c r="K12" s="203">
        <v>1</v>
      </c>
      <c r="L12" s="203">
        <v>28577495</v>
      </c>
      <c r="M12" s="203">
        <f t="shared" ref="M12:M13" si="1">L12/K12</f>
        <v>28577495</v>
      </c>
      <c r="N12" s="203">
        <v>1</v>
      </c>
      <c r="O12" s="203">
        <v>19233757</v>
      </c>
      <c r="P12" s="203">
        <f t="shared" ref="P12:P13" si="2">O12/N12</f>
        <v>19233757</v>
      </c>
      <c r="Q12" s="203">
        <f t="shared" ref="Q12" si="3">P12-G12</f>
        <v>-21597324</v>
      </c>
      <c r="R12" s="203">
        <f t="shared" ref="R12" si="4">P12-J12</f>
        <v>-61586243</v>
      </c>
      <c r="S12" s="203">
        <f t="shared" ref="S12" si="5">P12-M12</f>
        <v>-9343738</v>
      </c>
    </row>
    <row r="13" spans="1:19">
      <c r="A13" s="181"/>
      <c r="B13" s="200" t="s">
        <v>157</v>
      </c>
      <c r="C13" s="201" t="s">
        <v>158</v>
      </c>
      <c r="D13" s="202" t="s">
        <v>112</v>
      </c>
      <c r="E13" s="203">
        <v>0</v>
      </c>
      <c r="F13" s="203">
        <v>0</v>
      </c>
      <c r="G13" s="203">
        <v>0</v>
      </c>
      <c r="H13" s="257">
        <v>1</v>
      </c>
      <c r="I13" s="203">
        <v>202000000</v>
      </c>
      <c r="J13" s="203">
        <f t="shared" si="0"/>
        <v>202000000</v>
      </c>
      <c r="K13" s="203">
        <v>1</v>
      </c>
      <c r="L13" s="203">
        <v>202000000</v>
      </c>
      <c r="M13" s="203">
        <f t="shared" si="1"/>
        <v>202000000</v>
      </c>
      <c r="N13" s="203">
        <v>1</v>
      </c>
      <c r="O13" s="203">
        <v>202000000</v>
      </c>
      <c r="P13" s="203">
        <f t="shared" si="2"/>
        <v>202000000</v>
      </c>
      <c r="Q13" s="203">
        <f>P13-G13</f>
        <v>202000000</v>
      </c>
      <c r="R13" s="203">
        <f>P13-J13</f>
        <v>0</v>
      </c>
      <c r="S13" s="203">
        <f>P13-M13</f>
        <v>0</v>
      </c>
    </row>
    <row r="14" spans="1:19">
      <c r="A14" s="181"/>
      <c r="B14" s="200" t="s">
        <v>369</v>
      </c>
      <c r="C14" s="201" t="s">
        <v>79</v>
      </c>
      <c r="D14" s="202"/>
      <c r="E14" s="203"/>
      <c r="F14" s="280">
        <v>687057592.02999997</v>
      </c>
      <c r="G14" s="280"/>
      <c r="H14" s="281"/>
      <c r="I14" s="280">
        <v>830742000</v>
      </c>
      <c r="J14" s="281"/>
      <c r="K14" s="281"/>
      <c r="L14" s="280">
        <f>SUM(L11:L13)</f>
        <v>968276495</v>
      </c>
      <c r="M14" s="281"/>
      <c r="N14" s="281"/>
      <c r="O14" s="280">
        <f>SUM(O11:O13)</f>
        <v>942700499</v>
      </c>
      <c r="P14" s="281"/>
      <c r="Q14" s="204"/>
      <c r="R14" s="204"/>
      <c r="S14" s="205"/>
    </row>
    <row r="15" spans="1:19" ht="32.25" customHeight="1" thickBot="1">
      <c r="A15" s="181"/>
      <c r="B15" s="953" t="s">
        <v>370</v>
      </c>
      <c r="C15" s="953"/>
      <c r="D15" s="196"/>
      <c r="E15" s="197"/>
      <c r="F15" s="196"/>
      <c r="G15" s="197"/>
      <c r="H15" s="196"/>
      <c r="I15" s="197"/>
      <c r="J15" s="198"/>
      <c r="K15" s="196"/>
      <c r="L15" s="197"/>
      <c r="M15" s="198"/>
      <c r="N15" s="196"/>
      <c r="O15" s="197"/>
      <c r="P15" s="198"/>
      <c r="Q15" s="196"/>
      <c r="R15" s="197"/>
      <c r="S15" s="199"/>
    </row>
    <row r="16" spans="1:19" ht="15.75" thickTop="1">
      <c r="A16" s="87"/>
      <c r="B16" s="952"/>
      <c r="C16" s="952"/>
      <c r="D16" s="952"/>
      <c r="E16" s="952"/>
      <c r="F16" s="952"/>
      <c r="G16" s="952"/>
      <c r="H16" s="952"/>
      <c r="I16" s="952"/>
      <c r="J16" s="952"/>
      <c r="K16" s="952"/>
      <c r="L16" s="952"/>
      <c r="M16" s="952"/>
      <c r="N16" s="952"/>
      <c r="O16" s="952"/>
      <c r="P16" s="952"/>
      <c r="Q16" s="952"/>
      <c r="R16" s="952"/>
      <c r="S16" s="952"/>
    </row>
    <row r="17" spans="1:20">
      <c r="A17" s="87"/>
      <c r="B17" s="88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1:20">
      <c r="A18" s="87"/>
      <c r="B18" s="87"/>
      <c r="C18" s="87"/>
      <c r="D18" s="949" t="s">
        <v>113</v>
      </c>
      <c r="E18" s="949"/>
      <c r="F18" s="89" t="s">
        <v>69</v>
      </c>
      <c r="G18" s="950"/>
      <c r="H18" s="950"/>
      <c r="I18" s="949" t="s">
        <v>68</v>
      </c>
      <c r="J18" s="949"/>
      <c r="K18" s="89" t="s">
        <v>69</v>
      </c>
      <c r="L18" s="950"/>
      <c r="M18" s="950"/>
      <c r="N18" s="87"/>
      <c r="O18" s="87"/>
      <c r="P18" s="87"/>
      <c r="Q18" s="87"/>
      <c r="R18" s="87"/>
      <c r="S18" s="87"/>
      <c r="T18" s="87"/>
    </row>
    <row r="19" spans="1:20">
      <c r="A19" s="87"/>
      <c r="B19" s="87"/>
      <c r="C19" s="87"/>
      <c r="D19" s="949"/>
      <c r="E19" s="949"/>
      <c r="F19" s="89" t="s">
        <v>70</v>
      </c>
      <c r="G19" s="951"/>
      <c r="H19" s="951"/>
      <c r="I19" s="949"/>
      <c r="J19" s="949"/>
      <c r="K19" s="89" t="s">
        <v>70</v>
      </c>
      <c r="L19" s="951"/>
      <c r="M19" s="951"/>
      <c r="N19" s="87"/>
      <c r="O19" s="87"/>
      <c r="P19" s="87"/>
      <c r="Q19" s="87"/>
      <c r="R19" s="87"/>
      <c r="S19" s="87"/>
      <c r="T19" s="87"/>
    </row>
    <row r="20" spans="1:20">
      <c r="A20" s="87"/>
      <c r="B20" s="87"/>
      <c r="C20" s="87"/>
      <c r="D20" s="949"/>
      <c r="E20" s="949"/>
      <c r="F20" s="89" t="s">
        <v>71</v>
      </c>
      <c r="G20" s="951"/>
      <c r="H20" s="951"/>
      <c r="I20" s="949"/>
      <c r="J20" s="949"/>
      <c r="K20" s="89" t="s">
        <v>71</v>
      </c>
      <c r="L20" s="951"/>
      <c r="M20" s="951"/>
      <c r="N20" s="87"/>
      <c r="O20" s="87"/>
      <c r="P20" s="87"/>
      <c r="Q20" s="87"/>
      <c r="R20" s="87"/>
      <c r="S20" s="87"/>
      <c r="T20" s="87"/>
    </row>
    <row r="21" spans="1:20">
      <c r="P21" s="87"/>
      <c r="Q21" s="87"/>
      <c r="R21" s="87"/>
      <c r="S21" s="87"/>
      <c r="T21" s="87"/>
    </row>
    <row r="22" spans="1:20">
      <c r="P22" s="87"/>
      <c r="Q22" s="87"/>
      <c r="R22" s="87"/>
      <c r="S22" s="87"/>
      <c r="T22" s="87"/>
    </row>
    <row r="23" spans="1:20">
      <c r="L23" s="290"/>
      <c r="P23" s="87"/>
      <c r="Q23" s="87"/>
      <c r="R23" s="87"/>
      <c r="S23" s="87"/>
      <c r="T23" s="87"/>
    </row>
  </sheetData>
  <mergeCells count="26">
    <mergeCell ref="C7:C8"/>
    <mergeCell ref="D7:D8"/>
    <mergeCell ref="E7:G7"/>
    <mergeCell ref="H7:J7"/>
    <mergeCell ref="K7:M7"/>
    <mergeCell ref="B4:S4"/>
    <mergeCell ref="C5:E5"/>
    <mergeCell ref="G5:S5"/>
    <mergeCell ref="C6:E6"/>
    <mergeCell ref="G6:S6"/>
    <mergeCell ref="B2:S2"/>
    <mergeCell ref="I18:J20"/>
    <mergeCell ref="L18:M18"/>
    <mergeCell ref="G19:H19"/>
    <mergeCell ref="L19:M19"/>
    <mergeCell ref="G20:H20"/>
    <mergeCell ref="L20:M20"/>
    <mergeCell ref="B16:S16"/>
    <mergeCell ref="D18:E20"/>
    <mergeCell ref="G18:H18"/>
    <mergeCell ref="B10:C10"/>
    <mergeCell ref="B15:C15"/>
    <mergeCell ref="B7:B8"/>
    <mergeCell ref="N7:P7"/>
    <mergeCell ref="Q7:S7"/>
    <mergeCell ref="B3:S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3DBB-F9BA-4AFE-94D1-F9396202B716}">
  <dimension ref="A1:U59"/>
  <sheetViews>
    <sheetView topLeftCell="C1" workbookViewId="0">
      <selection activeCell="M52" sqref="M52:P52"/>
    </sheetView>
  </sheetViews>
  <sheetFormatPr defaultRowHeight="15"/>
  <cols>
    <col min="1" max="1" width="3.28515625" style="324" hidden="1" customWidth="1"/>
    <col min="2" max="2" width="3.42578125" style="324" hidden="1" customWidth="1"/>
    <col min="3" max="3" width="4" style="324" customWidth="1"/>
    <col min="4" max="4" width="5.7109375" style="324" customWidth="1"/>
    <col min="5" max="5" width="20" style="324" customWidth="1"/>
    <col min="6" max="6" width="7.85546875" style="324" customWidth="1"/>
    <col min="7" max="7" width="20.28515625" style="324" customWidth="1"/>
    <col min="8" max="8" width="4" style="324" customWidth="1"/>
    <col min="9" max="9" width="11.140625" style="324" customWidth="1"/>
    <col min="10" max="10" width="5.28515625" style="324" customWidth="1"/>
    <col min="11" max="11" width="11.28515625" style="324" customWidth="1"/>
    <col min="12" max="12" width="8.7109375" style="324" bestFit="1" customWidth="1"/>
    <col min="13" max="13" width="9.28515625" style="324" customWidth="1"/>
    <col min="14" max="14" width="10.85546875" style="324" bestFit="1" customWidth="1"/>
    <col min="15" max="15" width="9.5703125" style="324" customWidth="1"/>
    <col min="16" max="16" width="9.7109375" style="324" customWidth="1"/>
    <col min="17" max="17" width="0.42578125" style="324" hidden="1" customWidth="1"/>
    <col min="18" max="18" width="5.7109375" style="324" hidden="1" customWidth="1"/>
    <col min="19" max="19" width="7" style="324" hidden="1" customWidth="1"/>
    <col min="20" max="20" width="8" style="324" customWidth="1"/>
    <col min="21" max="21" width="8.7109375" style="324" customWidth="1"/>
    <col min="22" max="16384" width="9.140625" style="324"/>
  </cols>
  <sheetData>
    <row r="1" spans="1:2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</row>
    <row r="2" spans="1:21">
      <c r="A2" s="325"/>
      <c r="B2" s="325"/>
      <c r="C2" s="971" t="s">
        <v>557</v>
      </c>
      <c r="D2" s="971"/>
      <c r="E2" s="971"/>
      <c r="F2" s="971"/>
      <c r="G2" s="971"/>
      <c r="H2" s="971"/>
      <c r="I2" s="971"/>
      <c r="J2" s="971"/>
      <c r="K2" s="971"/>
      <c r="L2" s="971"/>
      <c r="M2" s="971"/>
      <c r="N2" s="971"/>
      <c r="O2" s="971"/>
      <c r="P2" s="971"/>
      <c r="Q2" s="971"/>
      <c r="R2" s="971"/>
      <c r="S2" s="971"/>
      <c r="T2" s="971"/>
      <c r="U2" s="971"/>
    </row>
    <row r="3" spans="1:21" ht="15.75" thickBot="1">
      <c r="A3" s="325"/>
      <c r="B3" s="325"/>
      <c r="C3" s="972" t="s">
        <v>842</v>
      </c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</row>
    <row r="4" spans="1:21" ht="20.25" customHeight="1" thickTop="1" thickBot="1">
      <c r="A4" s="973"/>
      <c r="B4" s="973"/>
      <c r="C4" s="974" t="s">
        <v>74</v>
      </c>
      <c r="D4" s="975" t="s">
        <v>26</v>
      </c>
      <c r="E4" s="975" t="s">
        <v>117</v>
      </c>
      <c r="F4" s="975" t="s">
        <v>558</v>
      </c>
      <c r="G4" s="976" t="s">
        <v>312</v>
      </c>
      <c r="H4" s="976"/>
      <c r="I4" s="975" t="s">
        <v>119</v>
      </c>
      <c r="J4" s="975" t="s">
        <v>559</v>
      </c>
      <c r="K4" s="967" t="s">
        <v>78</v>
      </c>
      <c r="L4" s="967"/>
      <c r="M4" s="967"/>
      <c r="N4" s="967"/>
      <c r="O4" s="967"/>
      <c r="P4" s="967"/>
      <c r="Q4" s="967"/>
      <c r="R4" s="967"/>
      <c r="S4" s="967"/>
      <c r="T4" s="967"/>
      <c r="U4" s="967"/>
    </row>
    <row r="5" spans="1:21" ht="20.25" customHeight="1" thickTop="1" thickBot="1">
      <c r="A5" s="325"/>
      <c r="B5" s="325"/>
      <c r="C5" s="974"/>
      <c r="D5" s="975"/>
      <c r="E5" s="975"/>
      <c r="F5" s="975"/>
      <c r="G5" s="976"/>
      <c r="H5" s="976"/>
      <c r="I5" s="975"/>
      <c r="J5" s="975"/>
      <c r="K5" s="968" t="s">
        <v>79</v>
      </c>
      <c r="L5" s="697" t="s">
        <v>58</v>
      </c>
      <c r="M5" s="697" t="s">
        <v>60</v>
      </c>
      <c r="N5" s="697" t="s">
        <v>43</v>
      </c>
      <c r="O5" s="697" t="s">
        <v>45</v>
      </c>
      <c r="P5" s="697" t="s">
        <v>47</v>
      </c>
      <c r="Q5" s="969" t="s">
        <v>49</v>
      </c>
      <c r="R5" s="969"/>
      <c r="S5" s="697" t="s">
        <v>51</v>
      </c>
      <c r="T5" s="697" t="s">
        <v>53</v>
      </c>
      <c r="U5" s="326" t="s">
        <v>55</v>
      </c>
    </row>
    <row r="6" spans="1:21" ht="36" customHeight="1" thickTop="1">
      <c r="A6" s="325"/>
      <c r="B6" s="325"/>
      <c r="C6" s="974"/>
      <c r="D6" s="975"/>
      <c r="E6" s="975"/>
      <c r="F6" s="975"/>
      <c r="G6" s="976"/>
      <c r="H6" s="976"/>
      <c r="I6" s="975"/>
      <c r="J6" s="975"/>
      <c r="K6" s="968"/>
      <c r="L6" s="698" t="s">
        <v>81</v>
      </c>
      <c r="M6" s="698" t="s">
        <v>82</v>
      </c>
      <c r="N6" s="698" t="s">
        <v>83</v>
      </c>
      <c r="O6" s="698" t="s">
        <v>84</v>
      </c>
      <c r="P6" s="698" t="s">
        <v>85</v>
      </c>
      <c r="Q6" s="970" t="s">
        <v>86</v>
      </c>
      <c r="R6" s="970"/>
      <c r="S6" s="698" t="s">
        <v>87</v>
      </c>
      <c r="T6" s="698" t="s">
        <v>88</v>
      </c>
      <c r="U6" s="327" t="s">
        <v>560</v>
      </c>
    </row>
    <row r="7" spans="1:21" ht="24">
      <c r="A7" s="325"/>
      <c r="B7" s="325"/>
      <c r="C7" s="328" t="s">
        <v>4</v>
      </c>
      <c r="D7" s="329" t="s">
        <v>28</v>
      </c>
      <c r="E7" s="699" t="s">
        <v>29</v>
      </c>
      <c r="F7" s="329" t="s">
        <v>274</v>
      </c>
      <c r="G7" s="965" t="s">
        <v>275</v>
      </c>
      <c r="H7" s="965"/>
      <c r="I7" s="330" t="s">
        <v>92</v>
      </c>
      <c r="J7" s="331">
        <v>160</v>
      </c>
      <c r="K7" s="700">
        <f>SUM(L7:U7)</f>
        <v>1344940000</v>
      </c>
      <c r="L7" s="700">
        <v>0</v>
      </c>
      <c r="M7" s="700">
        <v>0</v>
      </c>
      <c r="N7" s="700">
        <v>1154235000</v>
      </c>
      <c r="O7" s="700">
        <v>190705000</v>
      </c>
      <c r="P7" s="700">
        <v>0</v>
      </c>
      <c r="Q7" s="966">
        <v>0</v>
      </c>
      <c r="R7" s="966"/>
      <c r="S7" s="700">
        <v>0</v>
      </c>
      <c r="T7" s="700">
        <v>0</v>
      </c>
      <c r="U7" s="332">
        <v>0</v>
      </c>
    </row>
    <row r="8" spans="1:21" ht="24">
      <c r="A8" s="325"/>
      <c r="B8" s="325"/>
      <c r="C8" s="328" t="s">
        <v>4</v>
      </c>
      <c r="D8" s="329" t="s">
        <v>28</v>
      </c>
      <c r="E8" s="699" t="s">
        <v>29</v>
      </c>
      <c r="F8" s="329" t="s">
        <v>274</v>
      </c>
      <c r="G8" s="965" t="s">
        <v>275</v>
      </c>
      <c r="H8" s="965"/>
      <c r="I8" s="330" t="s">
        <v>93</v>
      </c>
      <c r="J8" s="331">
        <v>161</v>
      </c>
      <c r="K8" s="700">
        <f t="shared" ref="K8:K52" si="0">SUM(L8:U8)</f>
        <v>1274858000</v>
      </c>
      <c r="L8" s="700">
        <v>0</v>
      </c>
      <c r="M8" s="700">
        <v>0</v>
      </c>
      <c r="N8" s="700">
        <v>1095943000</v>
      </c>
      <c r="O8" s="700">
        <v>178915000</v>
      </c>
      <c r="P8" s="700">
        <v>0</v>
      </c>
      <c r="Q8" s="966">
        <v>0</v>
      </c>
      <c r="R8" s="966"/>
      <c r="S8" s="700">
        <v>0</v>
      </c>
      <c r="T8" s="700">
        <v>0</v>
      </c>
      <c r="U8" s="332">
        <v>0</v>
      </c>
    </row>
    <row r="9" spans="1:21" ht="24">
      <c r="A9" s="325"/>
      <c r="B9" s="325"/>
      <c r="C9" s="328" t="s">
        <v>4</v>
      </c>
      <c r="D9" s="329" t="s">
        <v>28</v>
      </c>
      <c r="E9" s="699" t="s">
        <v>29</v>
      </c>
      <c r="F9" s="329" t="s">
        <v>274</v>
      </c>
      <c r="G9" s="965" t="s">
        <v>275</v>
      </c>
      <c r="H9" s="965"/>
      <c r="I9" s="330" t="s">
        <v>94</v>
      </c>
      <c r="J9" s="331">
        <v>151</v>
      </c>
      <c r="K9" s="700">
        <f t="shared" si="0"/>
        <v>1267904304</v>
      </c>
      <c r="L9" s="700">
        <v>0</v>
      </c>
      <c r="M9" s="700">
        <v>0</v>
      </c>
      <c r="N9" s="700">
        <v>1090174560</v>
      </c>
      <c r="O9" s="700">
        <v>177729744</v>
      </c>
      <c r="P9" s="700">
        <v>0</v>
      </c>
      <c r="Q9" s="966">
        <v>0</v>
      </c>
      <c r="R9" s="966"/>
      <c r="S9" s="700">
        <v>0</v>
      </c>
      <c r="T9" s="700">
        <v>0</v>
      </c>
      <c r="U9" s="332">
        <v>0</v>
      </c>
    </row>
    <row r="10" spans="1:21" ht="24">
      <c r="A10" s="325"/>
      <c r="B10" s="325"/>
      <c r="C10" s="328" t="s">
        <v>4</v>
      </c>
      <c r="D10" s="329" t="s">
        <v>28</v>
      </c>
      <c r="E10" s="699" t="s">
        <v>29</v>
      </c>
      <c r="F10" s="329" t="s">
        <v>276</v>
      </c>
      <c r="G10" s="965" t="s">
        <v>277</v>
      </c>
      <c r="H10" s="965"/>
      <c r="I10" s="330" t="s">
        <v>92</v>
      </c>
      <c r="J10" s="331">
        <v>56</v>
      </c>
      <c r="K10" s="700">
        <f t="shared" si="0"/>
        <v>80980000</v>
      </c>
      <c r="L10" s="700">
        <v>0</v>
      </c>
      <c r="M10" s="700">
        <v>0</v>
      </c>
      <c r="N10" s="700">
        <v>0</v>
      </c>
      <c r="O10" s="700">
        <v>0</v>
      </c>
      <c r="P10" s="700">
        <v>75100000</v>
      </c>
      <c r="Q10" s="966">
        <v>0</v>
      </c>
      <c r="R10" s="966"/>
      <c r="S10" s="700">
        <v>0</v>
      </c>
      <c r="T10" s="700">
        <v>3500000</v>
      </c>
      <c r="U10" s="332">
        <v>2380000</v>
      </c>
    </row>
    <row r="11" spans="1:21" ht="24">
      <c r="A11" s="325"/>
      <c r="B11" s="325"/>
      <c r="C11" s="328" t="s">
        <v>4</v>
      </c>
      <c r="D11" s="329" t="s">
        <v>28</v>
      </c>
      <c r="E11" s="699" t="s">
        <v>29</v>
      </c>
      <c r="F11" s="329" t="s">
        <v>276</v>
      </c>
      <c r="G11" s="965" t="s">
        <v>277</v>
      </c>
      <c r="H11" s="965"/>
      <c r="I11" s="330" t="s">
        <v>93</v>
      </c>
      <c r="J11" s="331">
        <v>86</v>
      </c>
      <c r="K11" s="700">
        <f t="shared" si="0"/>
        <v>123514876</v>
      </c>
      <c r="L11" s="700">
        <v>0</v>
      </c>
      <c r="M11" s="700">
        <v>0</v>
      </c>
      <c r="N11" s="700">
        <v>0</v>
      </c>
      <c r="O11" s="700">
        <v>0</v>
      </c>
      <c r="P11" s="700">
        <v>116050000</v>
      </c>
      <c r="Q11" s="966">
        <v>0</v>
      </c>
      <c r="R11" s="966"/>
      <c r="S11" s="700">
        <v>0</v>
      </c>
      <c r="T11" s="700">
        <v>3500000</v>
      </c>
      <c r="U11" s="332">
        <v>3964876</v>
      </c>
    </row>
    <row r="12" spans="1:21" ht="24">
      <c r="A12" s="325"/>
      <c r="B12" s="325"/>
      <c r="C12" s="328" t="s">
        <v>4</v>
      </c>
      <c r="D12" s="329" t="s">
        <v>28</v>
      </c>
      <c r="E12" s="699" t="s">
        <v>29</v>
      </c>
      <c r="F12" s="329" t="s">
        <v>276</v>
      </c>
      <c r="G12" s="965" t="s">
        <v>277</v>
      </c>
      <c r="H12" s="965"/>
      <c r="I12" s="330" t="s">
        <v>94</v>
      </c>
      <c r="J12" s="331">
        <v>80</v>
      </c>
      <c r="K12" s="700">
        <f t="shared" si="0"/>
        <v>114030294</v>
      </c>
      <c r="L12" s="700">
        <v>0</v>
      </c>
      <c r="M12" s="700">
        <v>0</v>
      </c>
      <c r="N12" s="700">
        <v>0</v>
      </c>
      <c r="O12" s="700">
        <v>0</v>
      </c>
      <c r="P12" s="700">
        <v>108394839</v>
      </c>
      <c r="Q12" s="966">
        <v>0</v>
      </c>
      <c r="R12" s="966"/>
      <c r="S12" s="700">
        <v>0</v>
      </c>
      <c r="T12" s="700">
        <v>2798413</v>
      </c>
      <c r="U12" s="332">
        <v>2837042</v>
      </c>
    </row>
    <row r="13" spans="1:21" ht="24" customHeight="1">
      <c r="A13" s="325"/>
      <c r="B13" s="325"/>
      <c r="C13" s="328" t="s">
        <v>4</v>
      </c>
      <c r="D13" s="329" t="s">
        <v>28</v>
      </c>
      <c r="E13" s="699" t="s">
        <v>29</v>
      </c>
      <c r="F13" s="329" t="s">
        <v>278</v>
      </c>
      <c r="G13" s="965" t="s">
        <v>279</v>
      </c>
      <c r="H13" s="965"/>
      <c r="I13" s="330" t="s">
        <v>92</v>
      </c>
      <c r="J13" s="331">
        <v>254</v>
      </c>
      <c r="K13" s="700">
        <f t="shared" si="0"/>
        <v>52920000</v>
      </c>
      <c r="L13" s="700">
        <v>0</v>
      </c>
      <c r="M13" s="700">
        <v>0</v>
      </c>
      <c r="N13" s="700">
        <v>0</v>
      </c>
      <c r="O13" s="700">
        <v>0</v>
      </c>
      <c r="P13" s="700">
        <v>50000000</v>
      </c>
      <c r="Q13" s="966">
        <v>0</v>
      </c>
      <c r="R13" s="966"/>
      <c r="S13" s="700">
        <v>0</v>
      </c>
      <c r="T13" s="700">
        <v>0</v>
      </c>
      <c r="U13" s="332">
        <v>2920000</v>
      </c>
    </row>
    <row r="14" spans="1:21" ht="24" customHeight="1">
      <c r="A14" s="325"/>
      <c r="B14" s="325"/>
      <c r="C14" s="328" t="s">
        <v>4</v>
      </c>
      <c r="D14" s="329" t="s">
        <v>28</v>
      </c>
      <c r="E14" s="699" t="s">
        <v>29</v>
      </c>
      <c r="F14" s="329" t="s">
        <v>278</v>
      </c>
      <c r="G14" s="965" t="s">
        <v>279</v>
      </c>
      <c r="H14" s="965"/>
      <c r="I14" s="330" t="s">
        <v>93</v>
      </c>
      <c r="J14" s="331">
        <v>358</v>
      </c>
      <c r="K14" s="700">
        <f t="shared" si="0"/>
        <v>74522000</v>
      </c>
      <c r="L14" s="700">
        <v>0</v>
      </c>
      <c r="M14" s="700">
        <v>0</v>
      </c>
      <c r="N14" s="700">
        <v>0</v>
      </c>
      <c r="O14" s="700">
        <v>0</v>
      </c>
      <c r="P14" s="700">
        <v>62234000</v>
      </c>
      <c r="Q14" s="966">
        <v>0</v>
      </c>
      <c r="R14" s="966"/>
      <c r="S14" s="700">
        <v>0</v>
      </c>
      <c r="T14" s="700">
        <v>0</v>
      </c>
      <c r="U14" s="332">
        <v>12288000</v>
      </c>
    </row>
    <row r="15" spans="1:21" ht="24" customHeight="1">
      <c r="A15" s="325"/>
      <c r="B15" s="325"/>
      <c r="C15" s="328" t="s">
        <v>4</v>
      </c>
      <c r="D15" s="329" t="s">
        <v>28</v>
      </c>
      <c r="E15" s="699" t="s">
        <v>29</v>
      </c>
      <c r="F15" s="329" t="s">
        <v>278</v>
      </c>
      <c r="G15" s="965" t="s">
        <v>279</v>
      </c>
      <c r="H15" s="965"/>
      <c r="I15" s="330" t="s">
        <v>94</v>
      </c>
      <c r="J15" s="331">
        <v>350</v>
      </c>
      <c r="K15" s="700">
        <f t="shared" si="0"/>
        <v>71715653</v>
      </c>
      <c r="L15" s="700">
        <v>0</v>
      </c>
      <c r="M15" s="700">
        <v>0</v>
      </c>
      <c r="N15" s="700">
        <v>0</v>
      </c>
      <c r="O15" s="700">
        <v>0</v>
      </c>
      <c r="P15" s="700">
        <v>59777742</v>
      </c>
      <c r="Q15" s="966">
        <v>0</v>
      </c>
      <c r="R15" s="966"/>
      <c r="S15" s="700">
        <v>0</v>
      </c>
      <c r="T15" s="700">
        <v>0</v>
      </c>
      <c r="U15" s="332">
        <v>11937911</v>
      </c>
    </row>
    <row r="16" spans="1:21" ht="24" customHeight="1">
      <c r="A16" s="325"/>
      <c r="B16" s="325"/>
      <c r="C16" s="328" t="s">
        <v>4</v>
      </c>
      <c r="D16" s="329" t="s">
        <v>28</v>
      </c>
      <c r="E16" s="699" t="s">
        <v>29</v>
      </c>
      <c r="F16" s="329" t="s">
        <v>280</v>
      </c>
      <c r="G16" s="965" t="s">
        <v>281</v>
      </c>
      <c r="H16" s="965"/>
      <c r="I16" s="330" t="s">
        <v>92</v>
      </c>
      <c r="J16" s="331">
        <v>32</v>
      </c>
      <c r="K16" s="700">
        <f t="shared" si="0"/>
        <v>24255000</v>
      </c>
      <c r="L16" s="700">
        <v>0</v>
      </c>
      <c r="M16" s="700">
        <v>0</v>
      </c>
      <c r="N16" s="700">
        <v>0</v>
      </c>
      <c r="O16" s="700">
        <v>0</v>
      </c>
      <c r="P16" s="700">
        <v>19555000</v>
      </c>
      <c r="Q16" s="966">
        <v>0</v>
      </c>
      <c r="R16" s="966"/>
      <c r="S16" s="700">
        <v>0</v>
      </c>
      <c r="T16" s="700">
        <v>0</v>
      </c>
      <c r="U16" s="332">
        <v>4700000</v>
      </c>
    </row>
    <row r="17" spans="1:21" ht="24" customHeight="1">
      <c r="A17" s="325"/>
      <c r="B17" s="325"/>
      <c r="C17" s="328" t="s">
        <v>4</v>
      </c>
      <c r="D17" s="329" t="s">
        <v>28</v>
      </c>
      <c r="E17" s="699" t="s">
        <v>29</v>
      </c>
      <c r="F17" s="329" t="s">
        <v>280</v>
      </c>
      <c r="G17" s="965" t="s">
        <v>281</v>
      </c>
      <c r="H17" s="965"/>
      <c r="I17" s="330" t="s">
        <v>93</v>
      </c>
      <c r="J17" s="331">
        <v>135</v>
      </c>
      <c r="K17" s="700">
        <f t="shared" si="0"/>
        <v>102105000</v>
      </c>
      <c r="L17" s="700">
        <v>0</v>
      </c>
      <c r="M17" s="700">
        <v>0</v>
      </c>
      <c r="N17" s="700">
        <v>0</v>
      </c>
      <c r="O17" s="700">
        <v>0</v>
      </c>
      <c r="P17" s="700">
        <v>97855000</v>
      </c>
      <c r="Q17" s="966">
        <v>0</v>
      </c>
      <c r="R17" s="966"/>
      <c r="S17" s="700">
        <v>0</v>
      </c>
      <c r="T17" s="700">
        <v>0</v>
      </c>
      <c r="U17" s="332">
        <v>4250000</v>
      </c>
    </row>
    <row r="18" spans="1:21" ht="24" customHeight="1">
      <c r="A18" s="325"/>
      <c r="B18" s="325"/>
      <c r="C18" s="328" t="s">
        <v>4</v>
      </c>
      <c r="D18" s="329" t="s">
        <v>28</v>
      </c>
      <c r="E18" s="699" t="s">
        <v>29</v>
      </c>
      <c r="F18" s="329" t="s">
        <v>280</v>
      </c>
      <c r="G18" s="965" t="s">
        <v>281</v>
      </c>
      <c r="H18" s="965"/>
      <c r="I18" s="330" t="s">
        <v>94</v>
      </c>
      <c r="J18" s="331">
        <v>134</v>
      </c>
      <c r="K18" s="700">
        <f t="shared" si="0"/>
        <v>101357202</v>
      </c>
      <c r="L18" s="700">
        <v>0</v>
      </c>
      <c r="M18" s="700">
        <v>0</v>
      </c>
      <c r="N18" s="700">
        <v>0</v>
      </c>
      <c r="O18" s="700">
        <v>0</v>
      </c>
      <c r="P18" s="700">
        <v>97307202</v>
      </c>
      <c r="Q18" s="966">
        <v>0</v>
      </c>
      <c r="R18" s="966"/>
      <c r="S18" s="700">
        <v>0</v>
      </c>
      <c r="T18" s="700">
        <v>0</v>
      </c>
      <c r="U18" s="332">
        <v>4050000</v>
      </c>
    </row>
    <row r="19" spans="1:21" ht="24">
      <c r="A19" s="325"/>
      <c r="B19" s="325"/>
      <c r="C19" s="328" t="s">
        <v>4</v>
      </c>
      <c r="D19" s="329" t="s">
        <v>28</v>
      </c>
      <c r="E19" s="699" t="s">
        <v>29</v>
      </c>
      <c r="F19" s="329" t="s">
        <v>282</v>
      </c>
      <c r="G19" s="965" t="s">
        <v>283</v>
      </c>
      <c r="H19" s="965"/>
      <c r="I19" s="330" t="s">
        <v>92</v>
      </c>
      <c r="J19" s="331">
        <v>202</v>
      </c>
      <c r="K19" s="700">
        <f t="shared" si="0"/>
        <v>50000000</v>
      </c>
      <c r="L19" s="700">
        <v>0</v>
      </c>
      <c r="M19" s="700">
        <v>0</v>
      </c>
      <c r="N19" s="700">
        <v>0</v>
      </c>
      <c r="O19" s="700">
        <v>0</v>
      </c>
      <c r="P19" s="700">
        <v>50000000</v>
      </c>
      <c r="Q19" s="966">
        <v>0</v>
      </c>
      <c r="R19" s="966"/>
      <c r="S19" s="700">
        <v>0</v>
      </c>
      <c r="T19" s="700">
        <v>0</v>
      </c>
      <c r="U19" s="332">
        <v>0</v>
      </c>
    </row>
    <row r="20" spans="1:21" ht="24">
      <c r="A20" s="325"/>
      <c r="B20" s="325"/>
      <c r="C20" s="328" t="s">
        <v>4</v>
      </c>
      <c r="D20" s="329" t="s">
        <v>28</v>
      </c>
      <c r="E20" s="699" t="s">
        <v>29</v>
      </c>
      <c r="F20" s="329" t="s">
        <v>282</v>
      </c>
      <c r="G20" s="965" t="s">
        <v>283</v>
      </c>
      <c r="H20" s="965"/>
      <c r="I20" s="330" t="s">
        <v>93</v>
      </c>
      <c r="J20" s="331">
        <v>2290</v>
      </c>
      <c r="K20" s="700">
        <f t="shared" si="0"/>
        <v>561920000</v>
      </c>
      <c r="L20" s="700">
        <v>0</v>
      </c>
      <c r="M20" s="700">
        <v>0</v>
      </c>
      <c r="N20" s="700">
        <v>0</v>
      </c>
      <c r="O20" s="700">
        <v>0</v>
      </c>
      <c r="P20" s="700">
        <v>560876000</v>
      </c>
      <c r="Q20" s="966">
        <v>0</v>
      </c>
      <c r="R20" s="966"/>
      <c r="S20" s="700">
        <v>0</v>
      </c>
      <c r="T20" s="700">
        <v>0</v>
      </c>
      <c r="U20" s="332">
        <v>1044000</v>
      </c>
    </row>
    <row r="21" spans="1:21" ht="24">
      <c r="A21" s="325"/>
      <c r="B21" s="325"/>
      <c r="C21" s="328" t="s">
        <v>4</v>
      </c>
      <c r="D21" s="329" t="s">
        <v>28</v>
      </c>
      <c r="E21" s="699" t="s">
        <v>29</v>
      </c>
      <c r="F21" s="329" t="s">
        <v>282</v>
      </c>
      <c r="G21" s="965" t="s">
        <v>283</v>
      </c>
      <c r="H21" s="965"/>
      <c r="I21" s="330" t="s">
        <v>94</v>
      </c>
      <c r="J21" s="331">
        <v>2288</v>
      </c>
      <c r="K21" s="700">
        <f t="shared" si="0"/>
        <v>561433928</v>
      </c>
      <c r="L21" s="700">
        <v>0</v>
      </c>
      <c r="M21" s="700">
        <v>0</v>
      </c>
      <c r="N21" s="700">
        <v>0</v>
      </c>
      <c r="O21" s="700">
        <v>0</v>
      </c>
      <c r="P21" s="700">
        <v>560875604</v>
      </c>
      <c r="Q21" s="966">
        <v>0</v>
      </c>
      <c r="R21" s="966"/>
      <c r="S21" s="700">
        <v>0</v>
      </c>
      <c r="T21" s="700">
        <v>0</v>
      </c>
      <c r="U21" s="332">
        <v>558324</v>
      </c>
    </row>
    <row r="22" spans="1:21" ht="24">
      <c r="A22" s="325"/>
      <c r="B22" s="325"/>
      <c r="C22" s="328" t="s">
        <v>4</v>
      </c>
      <c r="D22" s="329" t="s">
        <v>28</v>
      </c>
      <c r="E22" s="699" t="s">
        <v>29</v>
      </c>
      <c r="F22" s="329" t="s">
        <v>284</v>
      </c>
      <c r="G22" s="965" t="s">
        <v>285</v>
      </c>
      <c r="H22" s="965"/>
      <c r="I22" s="330" t="s">
        <v>92</v>
      </c>
      <c r="J22" s="331">
        <v>347</v>
      </c>
      <c r="K22" s="700">
        <f t="shared" si="0"/>
        <v>26300000</v>
      </c>
      <c r="L22" s="700">
        <v>0</v>
      </c>
      <c r="M22" s="700">
        <v>0</v>
      </c>
      <c r="N22" s="700">
        <v>20005000</v>
      </c>
      <c r="O22" s="700">
        <v>3295000</v>
      </c>
      <c r="P22" s="700">
        <v>3000000</v>
      </c>
      <c r="Q22" s="966">
        <v>0</v>
      </c>
      <c r="R22" s="966"/>
      <c r="S22" s="700">
        <v>0</v>
      </c>
      <c r="T22" s="700">
        <v>0</v>
      </c>
      <c r="U22" s="332">
        <v>0</v>
      </c>
    </row>
    <row r="23" spans="1:21" ht="24">
      <c r="A23" s="325"/>
      <c r="B23" s="325"/>
      <c r="C23" s="328" t="s">
        <v>4</v>
      </c>
      <c r="D23" s="329" t="s">
        <v>28</v>
      </c>
      <c r="E23" s="699" t="s">
        <v>29</v>
      </c>
      <c r="F23" s="329" t="s">
        <v>284</v>
      </c>
      <c r="G23" s="965" t="s">
        <v>285</v>
      </c>
      <c r="H23" s="965"/>
      <c r="I23" s="330" t="s">
        <v>93</v>
      </c>
      <c r="J23" s="331">
        <v>538</v>
      </c>
      <c r="K23" s="700">
        <f t="shared" si="0"/>
        <v>40780000</v>
      </c>
      <c r="L23" s="700">
        <v>0</v>
      </c>
      <c r="M23" s="700">
        <v>0</v>
      </c>
      <c r="N23" s="700">
        <v>34005000</v>
      </c>
      <c r="O23" s="700">
        <v>3295000</v>
      </c>
      <c r="P23" s="700">
        <v>3000000</v>
      </c>
      <c r="Q23" s="966">
        <v>0</v>
      </c>
      <c r="R23" s="966"/>
      <c r="S23" s="700">
        <v>0</v>
      </c>
      <c r="T23" s="700">
        <v>0</v>
      </c>
      <c r="U23" s="332">
        <v>480000</v>
      </c>
    </row>
    <row r="24" spans="1:21" ht="24">
      <c r="A24" s="325"/>
      <c r="B24" s="325"/>
      <c r="C24" s="328" t="s">
        <v>4</v>
      </c>
      <c r="D24" s="329" t="s">
        <v>28</v>
      </c>
      <c r="E24" s="699" t="s">
        <v>29</v>
      </c>
      <c r="F24" s="329" t="s">
        <v>284</v>
      </c>
      <c r="G24" s="965" t="s">
        <v>285</v>
      </c>
      <c r="H24" s="965"/>
      <c r="I24" s="330" t="s">
        <v>94</v>
      </c>
      <c r="J24" s="331">
        <v>326</v>
      </c>
      <c r="K24" s="700">
        <f t="shared" si="0"/>
        <v>24574969</v>
      </c>
      <c r="L24" s="700">
        <v>0</v>
      </c>
      <c r="M24" s="700">
        <v>0</v>
      </c>
      <c r="N24" s="700">
        <v>18282450</v>
      </c>
      <c r="O24" s="700">
        <v>2960092</v>
      </c>
      <c r="P24" s="700">
        <v>2996427</v>
      </c>
      <c r="Q24" s="966">
        <v>0</v>
      </c>
      <c r="R24" s="966"/>
      <c r="S24" s="700">
        <v>0</v>
      </c>
      <c r="T24" s="700">
        <v>0</v>
      </c>
      <c r="U24" s="332">
        <v>336000</v>
      </c>
    </row>
    <row r="25" spans="1:21" ht="24">
      <c r="A25" s="325"/>
      <c r="B25" s="325"/>
      <c r="C25" s="328" t="s">
        <v>4</v>
      </c>
      <c r="D25" s="329" t="s">
        <v>28</v>
      </c>
      <c r="E25" s="699" t="s">
        <v>29</v>
      </c>
      <c r="F25" s="329" t="s">
        <v>286</v>
      </c>
      <c r="G25" s="965" t="s">
        <v>287</v>
      </c>
      <c r="H25" s="965"/>
      <c r="I25" s="330" t="s">
        <v>92</v>
      </c>
      <c r="J25" s="331">
        <v>64</v>
      </c>
      <c r="K25" s="700">
        <f t="shared" si="0"/>
        <v>3100000</v>
      </c>
      <c r="L25" s="700">
        <v>0</v>
      </c>
      <c r="M25" s="700">
        <v>0</v>
      </c>
      <c r="N25" s="700">
        <v>0</v>
      </c>
      <c r="O25" s="700">
        <v>0</v>
      </c>
      <c r="P25" s="700">
        <v>3100000</v>
      </c>
      <c r="Q25" s="966">
        <v>0</v>
      </c>
      <c r="R25" s="966"/>
      <c r="S25" s="700">
        <v>0</v>
      </c>
      <c r="T25" s="700">
        <v>0</v>
      </c>
      <c r="U25" s="332">
        <v>0</v>
      </c>
    </row>
    <row r="26" spans="1:21" ht="24">
      <c r="A26" s="325"/>
      <c r="B26" s="325"/>
      <c r="C26" s="328" t="s">
        <v>4</v>
      </c>
      <c r="D26" s="329" t="s">
        <v>28</v>
      </c>
      <c r="E26" s="699" t="s">
        <v>29</v>
      </c>
      <c r="F26" s="329" t="s">
        <v>286</v>
      </c>
      <c r="G26" s="965" t="s">
        <v>287</v>
      </c>
      <c r="H26" s="965"/>
      <c r="I26" s="330" t="s">
        <v>93</v>
      </c>
      <c r="J26" s="331">
        <v>87</v>
      </c>
      <c r="K26" s="700">
        <f t="shared" si="0"/>
        <v>4180000</v>
      </c>
      <c r="L26" s="700">
        <v>0</v>
      </c>
      <c r="M26" s="700">
        <v>0</v>
      </c>
      <c r="N26" s="700">
        <v>0</v>
      </c>
      <c r="O26" s="700">
        <v>0</v>
      </c>
      <c r="P26" s="700">
        <v>4180000</v>
      </c>
      <c r="Q26" s="966">
        <v>0</v>
      </c>
      <c r="R26" s="966"/>
      <c r="S26" s="700">
        <v>0</v>
      </c>
      <c r="T26" s="700">
        <v>0</v>
      </c>
      <c r="U26" s="332">
        <v>0</v>
      </c>
    </row>
    <row r="27" spans="1:21" ht="24">
      <c r="A27" s="325"/>
      <c r="B27" s="325"/>
      <c r="C27" s="328" t="s">
        <v>4</v>
      </c>
      <c r="D27" s="329" t="s">
        <v>28</v>
      </c>
      <c r="E27" s="699" t="s">
        <v>29</v>
      </c>
      <c r="F27" s="329" t="s">
        <v>286</v>
      </c>
      <c r="G27" s="965" t="s">
        <v>287</v>
      </c>
      <c r="H27" s="965"/>
      <c r="I27" s="330" t="s">
        <v>94</v>
      </c>
      <c r="J27" s="331">
        <v>87</v>
      </c>
      <c r="K27" s="700">
        <f t="shared" si="0"/>
        <v>4180000</v>
      </c>
      <c r="L27" s="700">
        <v>0</v>
      </c>
      <c r="M27" s="700">
        <v>0</v>
      </c>
      <c r="N27" s="700">
        <v>0</v>
      </c>
      <c r="O27" s="700">
        <v>0</v>
      </c>
      <c r="P27" s="700">
        <v>4180000</v>
      </c>
      <c r="Q27" s="966">
        <v>0</v>
      </c>
      <c r="R27" s="966"/>
      <c r="S27" s="700">
        <v>0</v>
      </c>
      <c r="T27" s="700">
        <v>0</v>
      </c>
      <c r="U27" s="332">
        <v>0</v>
      </c>
    </row>
    <row r="28" spans="1:21" ht="24">
      <c r="A28" s="325"/>
      <c r="B28" s="325"/>
      <c r="C28" s="328" t="s">
        <v>4</v>
      </c>
      <c r="D28" s="329" t="s">
        <v>28</v>
      </c>
      <c r="E28" s="699" t="s">
        <v>29</v>
      </c>
      <c r="F28" s="329" t="s">
        <v>292</v>
      </c>
      <c r="G28" s="965" t="s">
        <v>293</v>
      </c>
      <c r="H28" s="965"/>
      <c r="I28" s="330" t="s">
        <v>92</v>
      </c>
      <c r="J28" s="331">
        <v>1</v>
      </c>
      <c r="K28" s="700">
        <f t="shared" si="0"/>
        <v>2601000</v>
      </c>
      <c r="L28" s="700">
        <v>2601000</v>
      </c>
      <c r="M28" s="700">
        <v>0</v>
      </c>
      <c r="N28" s="700">
        <v>0</v>
      </c>
      <c r="O28" s="700">
        <v>0</v>
      </c>
      <c r="P28" s="700">
        <v>0</v>
      </c>
      <c r="Q28" s="966">
        <v>0</v>
      </c>
      <c r="R28" s="966"/>
      <c r="S28" s="700">
        <v>0</v>
      </c>
      <c r="T28" s="700">
        <v>0</v>
      </c>
      <c r="U28" s="332">
        <v>0</v>
      </c>
    </row>
    <row r="29" spans="1:21" ht="24">
      <c r="A29" s="325"/>
      <c r="B29" s="325"/>
      <c r="C29" s="328" t="s">
        <v>4</v>
      </c>
      <c r="D29" s="329" t="s">
        <v>28</v>
      </c>
      <c r="E29" s="699" t="s">
        <v>29</v>
      </c>
      <c r="F29" s="329" t="s">
        <v>292</v>
      </c>
      <c r="G29" s="965" t="s">
        <v>293</v>
      </c>
      <c r="H29" s="965"/>
      <c r="I29" s="330" t="s">
        <v>93</v>
      </c>
      <c r="J29" s="331">
        <v>1</v>
      </c>
      <c r="K29" s="700">
        <f t="shared" si="0"/>
        <v>6601000</v>
      </c>
      <c r="L29" s="700">
        <v>6601000</v>
      </c>
      <c r="M29" s="700">
        <v>0</v>
      </c>
      <c r="N29" s="700">
        <v>0</v>
      </c>
      <c r="O29" s="700">
        <v>0</v>
      </c>
      <c r="P29" s="700">
        <v>0</v>
      </c>
      <c r="Q29" s="966">
        <v>0</v>
      </c>
      <c r="R29" s="966"/>
      <c r="S29" s="700">
        <v>0</v>
      </c>
      <c r="T29" s="700">
        <v>0</v>
      </c>
      <c r="U29" s="332">
        <v>0</v>
      </c>
    </row>
    <row r="30" spans="1:21" ht="24">
      <c r="A30" s="325"/>
      <c r="B30" s="325"/>
      <c r="C30" s="328" t="s">
        <v>4</v>
      </c>
      <c r="D30" s="329" t="s">
        <v>28</v>
      </c>
      <c r="E30" s="699" t="s">
        <v>29</v>
      </c>
      <c r="F30" s="329" t="s">
        <v>292</v>
      </c>
      <c r="G30" s="965" t="s">
        <v>293</v>
      </c>
      <c r="H30" s="965"/>
      <c r="I30" s="330" t="s">
        <v>94</v>
      </c>
      <c r="J30" s="331">
        <v>1</v>
      </c>
      <c r="K30" s="700">
        <f t="shared" si="0"/>
        <v>2550000</v>
      </c>
      <c r="L30" s="700">
        <v>2550000</v>
      </c>
      <c r="M30" s="700">
        <v>0</v>
      </c>
      <c r="N30" s="700">
        <v>0</v>
      </c>
      <c r="O30" s="700">
        <v>0</v>
      </c>
      <c r="P30" s="700">
        <v>0</v>
      </c>
      <c r="Q30" s="966">
        <v>0</v>
      </c>
      <c r="R30" s="966"/>
      <c r="S30" s="700">
        <v>0</v>
      </c>
      <c r="T30" s="700">
        <v>0</v>
      </c>
      <c r="U30" s="332">
        <v>0</v>
      </c>
    </row>
    <row r="31" spans="1:21" ht="24" customHeight="1">
      <c r="A31" s="325"/>
      <c r="B31" s="325"/>
      <c r="C31" s="328" t="s">
        <v>4</v>
      </c>
      <c r="D31" s="329" t="s">
        <v>28</v>
      </c>
      <c r="E31" s="699" t="s">
        <v>29</v>
      </c>
      <c r="F31" s="329" t="s">
        <v>490</v>
      </c>
      <c r="G31" s="965" t="s">
        <v>491</v>
      </c>
      <c r="H31" s="965"/>
      <c r="I31" s="330" t="s">
        <v>92</v>
      </c>
      <c r="J31" s="331">
        <v>12</v>
      </c>
      <c r="K31" s="700">
        <f t="shared" si="0"/>
        <v>1500000</v>
      </c>
      <c r="L31" s="700">
        <v>0</v>
      </c>
      <c r="M31" s="700">
        <v>1500000</v>
      </c>
      <c r="N31" s="700">
        <v>0</v>
      </c>
      <c r="O31" s="700">
        <v>0</v>
      </c>
      <c r="P31" s="700">
        <v>0</v>
      </c>
      <c r="Q31" s="966">
        <v>0</v>
      </c>
      <c r="R31" s="966"/>
      <c r="S31" s="700">
        <v>0</v>
      </c>
      <c r="T31" s="700">
        <v>0</v>
      </c>
      <c r="U31" s="332">
        <v>0</v>
      </c>
    </row>
    <row r="32" spans="1:21" ht="24" customHeight="1">
      <c r="A32" s="325"/>
      <c r="B32" s="325"/>
      <c r="C32" s="328" t="s">
        <v>4</v>
      </c>
      <c r="D32" s="329" t="s">
        <v>28</v>
      </c>
      <c r="E32" s="699" t="s">
        <v>29</v>
      </c>
      <c r="F32" s="329" t="s">
        <v>490</v>
      </c>
      <c r="G32" s="965" t="s">
        <v>491</v>
      </c>
      <c r="H32" s="965"/>
      <c r="I32" s="330" t="s">
        <v>93</v>
      </c>
      <c r="J32" s="331">
        <v>12</v>
      </c>
      <c r="K32" s="700">
        <f t="shared" si="0"/>
        <v>1500000</v>
      </c>
      <c r="L32" s="700">
        <v>0</v>
      </c>
      <c r="M32" s="700">
        <v>1500000</v>
      </c>
      <c r="N32" s="700">
        <v>0</v>
      </c>
      <c r="O32" s="700">
        <v>0</v>
      </c>
      <c r="P32" s="700">
        <v>0</v>
      </c>
      <c r="Q32" s="966">
        <v>0</v>
      </c>
      <c r="R32" s="966"/>
      <c r="S32" s="700">
        <v>0</v>
      </c>
      <c r="T32" s="700">
        <v>0</v>
      </c>
      <c r="U32" s="332">
        <v>0</v>
      </c>
    </row>
    <row r="33" spans="1:21" ht="24" customHeight="1">
      <c r="A33" s="325"/>
      <c r="B33" s="325"/>
      <c r="C33" s="328" t="s">
        <v>4</v>
      </c>
      <c r="D33" s="329" t="s">
        <v>28</v>
      </c>
      <c r="E33" s="699" t="s">
        <v>29</v>
      </c>
      <c r="F33" s="329" t="s">
        <v>490</v>
      </c>
      <c r="G33" s="965" t="s">
        <v>491</v>
      </c>
      <c r="H33" s="965"/>
      <c r="I33" s="330" t="s">
        <v>94</v>
      </c>
      <c r="J33" s="331">
        <v>0</v>
      </c>
      <c r="K33" s="700">
        <f t="shared" si="0"/>
        <v>0</v>
      </c>
      <c r="L33" s="700">
        <v>0</v>
      </c>
      <c r="M33" s="700">
        <v>0</v>
      </c>
      <c r="N33" s="700">
        <v>0</v>
      </c>
      <c r="O33" s="700">
        <v>0</v>
      </c>
      <c r="P33" s="700">
        <v>0</v>
      </c>
      <c r="Q33" s="966">
        <v>0</v>
      </c>
      <c r="R33" s="966"/>
      <c r="S33" s="700">
        <v>0</v>
      </c>
      <c r="T33" s="700">
        <v>0</v>
      </c>
      <c r="U33" s="332">
        <v>0</v>
      </c>
    </row>
    <row r="34" spans="1:21" ht="24" customHeight="1">
      <c r="A34" s="325"/>
      <c r="B34" s="325"/>
      <c r="C34" s="328" t="s">
        <v>4</v>
      </c>
      <c r="D34" s="329" t="s">
        <v>28</v>
      </c>
      <c r="E34" s="699" t="s">
        <v>29</v>
      </c>
      <c r="F34" s="329" t="s">
        <v>492</v>
      </c>
      <c r="G34" s="965" t="s">
        <v>493</v>
      </c>
      <c r="H34" s="965"/>
      <c r="I34" s="330" t="s">
        <v>92</v>
      </c>
      <c r="J34" s="331">
        <v>10</v>
      </c>
      <c r="K34" s="700">
        <f t="shared" si="0"/>
        <v>44807000</v>
      </c>
      <c r="L34" s="700">
        <v>0</v>
      </c>
      <c r="M34" s="700">
        <v>44807000</v>
      </c>
      <c r="N34" s="700">
        <v>0</v>
      </c>
      <c r="O34" s="700">
        <v>0</v>
      </c>
      <c r="P34" s="700">
        <v>0</v>
      </c>
      <c r="Q34" s="966">
        <v>0</v>
      </c>
      <c r="R34" s="966"/>
      <c r="S34" s="700">
        <v>0</v>
      </c>
      <c r="T34" s="700">
        <v>0</v>
      </c>
      <c r="U34" s="332">
        <v>0</v>
      </c>
    </row>
    <row r="35" spans="1:21" ht="24" customHeight="1">
      <c r="A35" s="325"/>
      <c r="B35" s="325"/>
      <c r="C35" s="328" t="s">
        <v>4</v>
      </c>
      <c r="D35" s="329" t="s">
        <v>28</v>
      </c>
      <c r="E35" s="699" t="s">
        <v>29</v>
      </c>
      <c r="F35" s="329" t="s">
        <v>492</v>
      </c>
      <c r="G35" s="965" t="s">
        <v>493</v>
      </c>
      <c r="H35" s="965"/>
      <c r="I35" s="330" t="s">
        <v>93</v>
      </c>
      <c r="J35" s="331">
        <v>4</v>
      </c>
      <c r="K35" s="700">
        <f t="shared" si="0"/>
        <v>17736000</v>
      </c>
      <c r="L35" s="700">
        <v>0</v>
      </c>
      <c r="M35" s="700">
        <v>17736000</v>
      </c>
      <c r="N35" s="700">
        <v>0</v>
      </c>
      <c r="O35" s="700">
        <v>0</v>
      </c>
      <c r="P35" s="700">
        <v>0</v>
      </c>
      <c r="Q35" s="966">
        <v>0</v>
      </c>
      <c r="R35" s="966"/>
      <c r="S35" s="700">
        <v>0</v>
      </c>
      <c r="T35" s="700">
        <v>0</v>
      </c>
      <c r="U35" s="332">
        <v>0</v>
      </c>
    </row>
    <row r="36" spans="1:21" ht="24" customHeight="1">
      <c r="A36" s="325"/>
      <c r="B36" s="325"/>
      <c r="C36" s="328" t="s">
        <v>4</v>
      </c>
      <c r="D36" s="329" t="s">
        <v>28</v>
      </c>
      <c r="E36" s="699" t="s">
        <v>29</v>
      </c>
      <c r="F36" s="329" t="s">
        <v>492</v>
      </c>
      <c r="G36" s="965" t="s">
        <v>493</v>
      </c>
      <c r="H36" s="965"/>
      <c r="I36" s="330" t="s">
        <v>94</v>
      </c>
      <c r="J36" s="331">
        <v>4</v>
      </c>
      <c r="K36" s="700">
        <f t="shared" si="0"/>
        <v>17724000</v>
      </c>
      <c r="L36" s="700">
        <v>0</v>
      </c>
      <c r="M36" s="700">
        <v>17724000</v>
      </c>
      <c r="N36" s="700">
        <v>0</v>
      </c>
      <c r="O36" s="700">
        <v>0</v>
      </c>
      <c r="P36" s="700">
        <v>0</v>
      </c>
      <c r="Q36" s="966">
        <v>0</v>
      </c>
      <c r="R36" s="966"/>
      <c r="S36" s="700">
        <v>0</v>
      </c>
      <c r="T36" s="700">
        <v>0</v>
      </c>
      <c r="U36" s="332">
        <v>0</v>
      </c>
    </row>
    <row r="37" spans="1:21" ht="24">
      <c r="A37" s="325"/>
      <c r="B37" s="325"/>
      <c r="C37" s="328" t="s">
        <v>4</v>
      </c>
      <c r="D37" s="329" t="s">
        <v>28</v>
      </c>
      <c r="E37" s="699" t="s">
        <v>29</v>
      </c>
      <c r="F37" s="329" t="s">
        <v>466</v>
      </c>
      <c r="G37" s="965" t="s">
        <v>485</v>
      </c>
      <c r="H37" s="965"/>
      <c r="I37" s="330" t="s">
        <v>92</v>
      </c>
      <c r="J37" s="331">
        <v>0</v>
      </c>
      <c r="K37" s="700">
        <f t="shared" si="0"/>
        <v>0</v>
      </c>
      <c r="L37" s="700">
        <v>0</v>
      </c>
      <c r="M37" s="700">
        <v>0</v>
      </c>
      <c r="N37" s="700">
        <v>0</v>
      </c>
      <c r="O37" s="700">
        <v>0</v>
      </c>
      <c r="P37" s="700">
        <v>0</v>
      </c>
      <c r="Q37" s="966">
        <v>0</v>
      </c>
      <c r="R37" s="966"/>
      <c r="S37" s="700">
        <v>0</v>
      </c>
      <c r="T37" s="700">
        <v>0</v>
      </c>
      <c r="U37" s="332">
        <v>0</v>
      </c>
    </row>
    <row r="38" spans="1:21" ht="24">
      <c r="A38" s="325"/>
      <c r="B38" s="325"/>
      <c r="C38" s="328" t="s">
        <v>4</v>
      </c>
      <c r="D38" s="329" t="s">
        <v>28</v>
      </c>
      <c r="E38" s="699" t="s">
        <v>29</v>
      </c>
      <c r="F38" s="329" t="s">
        <v>466</v>
      </c>
      <c r="G38" s="965" t="s">
        <v>485</v>
      </c>
      <c r="H38" s="965"/>
      <c r="I38" s="330" t="s">
        <v>93</v>
      </c>
      <c r="J38" s="331">
        <v>1</v>
      </c>
      <c r="K38" s="700">
        <f t="shared" si="0"/>
        <v>5000000</v>
      </c>
      <c r="L38" s="700">
        <v>5000000</v>
      </c>
      <c r="M38" s="700">
        <v>0</v>
      </c>
      <c r="N38" s="700">
        <v>0</v>
      </c>
      <c r="O38" s="700">
        <v>0</v>
      </c>
      <c r="P38" s="700">
        <v>0</v>
      </c>
      <c r="Q38" s="966">
        <v>0</v>
      </c>
      <c r="R38" s="966"/>
      <c r="S38" s="700">
        <v>0</v>
      </c>
      <c r="T38" s="700">
        <v>0</v>
      </c>
      <c r="U38" s="332">
        <v>0</v>
      </c>
    </row>
    <row r="39" spans="1:21" ht="24">
      <c r="A39" s="325"/>
      <c r="B39" s="325"/>
      <c r="C39" s="328" t="s">
        <v>4</v>
      </c>
      <c r="D39" s="329" t="s">
        <v>28</v>
      </c>
      <c r="E39" s="699" t="s">
        <v>29</v>
      </c>
      <c r="F39" s="329" t="s">
        <v>466</v>
      </c>
      <c r="G39" s="965" t="s">
        <v>485</v>
      </c>
      <c r="H39" s="965"/>
      <c r="I39" s="330" t="s">
        <v>94</v>
      </c>
      <c r="J39" s="331">
        <v>1</v>
      </c>
      <c r="K39" s="700">
        <f t="shared" si="0"/>
        <v>2355290</v>
      </c>
      <c r="L39" s="700">
        <v>2355290</v>
      </c>
      <c r="M39" s="700">
        <v>0</v>
      </c>
      <c r="N39" s="700">
        <v>0</v>
      </c>
      <c r="O39" s="700">
        <v>0</v>
      </c>
      <c r="P39" s="700">
        <v>0</v>
      </c>
      <c r="Q39" s="966">
        <v>0</v>
      </c>
      <c r="R39" s="966"/>
      <c r="S39" s="700">
        <v>0</v>
      </c>
      <c r="T39" s="700">
        <v>0</v>
      </c>
      <c r="U39" s="332">
        <v>0</v>
      </c>
    </row>
    <row r="40" spans="1:21" ht="24" customHeight="1">
      <c r="A40" s="325"/>
      <c r="B40" s="325"/>
      <c r="C40" s="328" t="s">
        <v>4</v>
      </c>
      <c r="D40" s="329" t="s">
        <v>28</v>
      </c>
      <c r="E40" s="699" t="s">
        <v>29</v>
      </c>
      <c r="F40" s="329" t="s">
        <v>296</v>
      </c>
      <c r="G40" s="965" t="s">
        <v>297</v>
      </c>
      <c r="H40" s="965"/>
      <c r="I40" s="330" t="s">
        <v>92</v>
      </c>
      <c r="J40" s="331">
        <v>29</v>
      </c>
      <c r="K40" s="700">
        <f t="shared" si="0"/>
        <v>23991000</v>
      </c>
      <c r="L40" s="700">
        <v>0</v>
      </c>
      <c r="M40" s="700">
        <v>23991000</v>
      </c>
      <c r="N40" s="700">
        <v>0</v>
      </c>
      <c r="O40" s="700">
        <v>0</v>
      </c>
      <c r="P40" s="700">
        <v>0</v>
      </c>
      <c r="Q40" s="966">
        <v>0</v>
      </c>
      <c r="R40" s="966"/>
      <c r="S40" s="700">
        <v>0</v>
      </c>
      <c r="T40" s="700">
        <v>0</v>
      </c>
      <c r="U40" s="332">
        <v>0</v>
      </c>
    </row>
    <row r="41" spans="1:21" ht="24" customHeight="1">
      <c r="A41" s="325"/>
      <c r="B41" s="325"/>
      <c r="C41" s="328" t="s">
        <v>4</v>
      </c>
      <c r="D41" s="329" t="s">
        <v>28</v>
      </c>
      <c r="E41" s="699" t="s">
        <v>29</v>
      </c>
      <c r="F41" s="329" t="s">
        <v>296</v>
      </c>
      <c r="G41" s="965" t="s">
        <v>297</v>
      </c>
      <c r="H41" s="965"/>
      <c r="I41" s="330" t="s">
        <v>93</v>
      </c>
      <c r="J41" s="331">
        <v>29</v>
      </c>
      <c r="K41" s="700">
        <f t="shared" si="0"/>
        <v>23991000</v>
      </c>
      <c r="L41" s="700">
        <v>0</v>
      </c>
      <c r="M41" s="700">
        <v>23991000</v>
      </c>
      <c r="N41" s="700">
        <v>0</v>
      </c>
      <c r="O41" s="700">
        <v>0</v>
      </c>
      <c r="P41" s="700">
        <v>0</v>
      </c>
      <c r="Q41" s="966">
        <v>0</v>
      </c>
      <c r="R41" s="966"/>
      <c r="S41" s="700">
        <v>0</v>
      </c>
      <c r="T41" s="700">
        <v>0</v>
      </c>
      <c r="U41" s="332">
        <v>0</v>
      </c>
    </row>
    <row r="42" spans="1:21" ht="24" customHeight="1">
      <c r="A42" s="325"/>
      <c r="B42" s="325"/>
      <c r="C42" s="328" t="s">
        <v>4</v>
      </c>
      <c r="D42" s="329" t="s">
        <v>28</v>
      </c>
      <c r="E42" s="699" t="s">
        <v>29</v>
      </c>
      <c r="F42" s="329" t="s">
        <v>296</v>
      </c>
      <c r="G42" s="965" t="s">
        <v>297</v>
      </c>
      <c r="H42" s="965"/>
      <c r="I42" s="330" t="s">
        <v>94</v>
      </c>
      <c r="J42" s="331">
        <v>2</v>
      </c>
      <c r="K42" s="700">
        <f t="shared" si="0"/>
        <v>1575180</v>
      </c>
      <c r="L42" s="700">
        <v>0</v>
      </c>
      <c r="M42" s="700">
        <v>1575180</v>
      </c>
      <c r="N42" s="700">
        <v>0</v>
      </c>
      <c r="O42" s="700">
        <v>0</v>
      </c>
      <c r="P42" s="700">
        <v>0</v>
      </c>
      <c r="Q42" s="966">
        <v>0</v>
      </c>
      <c r="R42" s="966"/>
      <c r="S42" s="700">
        <v>0</v>
      </c>
      <c r="T42" s="700">
        <v>0</v>
      </c>
      <c r="U42" s="332">
        <v>0</v>
      </c>
    </row>
    <row r="43" spans="1:21" ht="24" customHeight="1">
      <c r="A43" s="325"/>
      <c r="B43" s="325"/>
      <c r="C43" s="328" t="s">
        <v>4</v>
      </c>
      <c r="D43" s="329" t="s">
        <v>28</v>
      </c>
      <c r="E43" s="699" t="s">
        <v>29</v>
      </c>
      <c r="F43" s="329" t="s">
        <v>298</v>
      </c>
      <c r="G43" s="965" t="s">
        <v>299</v>
      </c>
      <c r="H43" s="965"/>
      <c r="I43" s="330" t="s">
        <v>92</v>
      </c>
      <c r="J43" s="331">
        <v>28</v>
      </c>
      <c r="K43" s="700">
        <f t="shared" si="0"/>
        <v>19950000</v>
      </c>
      <c r="L43" s="700">
        <v>0</v>
      </c>
      <c r="M43" s="700">
        <v>19950000</v>
      </c>
      <c r="N43" s="700">
        <v>0</v>
      </c>
      <c r="O43" s="700">
        <v>0</v>
      </c>
      <c r="P43" s="700">
        <v>0</v>
      </c>
      <c r="Q43" s="966">
        <v>0</v>
      </c>
      <c r="R43" s="966"/>
      <c r="S43" s="700">
        <v>0</v>
      </c>
      <c r="T43" s="700">
        <v>0</v>
      </c>
      <c r="U43" s="332">
        <v>0</v>
      </c>
    </row>
    <row r="44" spans="1:21" ht="24" customHeight="1">
      <c r="A44" s="325"/>
      <c r="B44" s="325"/>
      <c r="C44" s="328" t="s">
        <v>4</v>
      </c>
      <c r="D44" s="329" t="s">
        <v>28</v>
      </c>
      <c r="E44" s="699" t="s">
        <v>29</v>
      </c>
      <c r="F44" s="329" t="s">
        <v>298</v>
      </c>
      <c r="G44" s="965" t="s">
        <v>299</v>
      </c>
      <c r="H44" s="965"/>
      <c r="I44" s="330" t="s">
        <v>93</v>
      </c>
      <c r="J44" s="331">
        <v>22</v>
      </c>
      <c r="K44" s="700">
        <f t="shared" si="0"/>
        <v>15950000</v>
      </c>
      <c r="L44" s="700">
        <v>0</v>
      </c>
      <c r="M44" s="700">
        <v>15950000</v>
      </c>
      <c r="N44" s="700">
        <v>0</v>
      </c>
      <c r="O44" s="700">
        <v>0</v>
      </c>
      <c r="P44" s="700">
        <v>0</v>
      </c>
      <c r="Q44" s="966">
        <v>0</v>
      </c>
      <c r="R44" s="966"/>
      <c r="S44" s="700">
        <v>0</v>
      </c>
      <c r="T44" s="700">
        <v>0</v>
      </c>
      <c r="U44" s="332">
        <v>0</v>
      </c>
    </row>
    <row r="45" spans="1:21" ht="24" customHeight="1">
      <c r="A45" s="325"/>
      <c r="B45" s="325"/>
      <c r="C45" s="328" t="s">
        <v>4</v>
      </c>
      <c r="D45" s="329" t="s">
        <v>28</v>
      </c>
      <c r="E45" s="699" t="s">
        <v>29</v>
      </c>
      <c r="F45" s="329" t="s">
        <v>298</v>
      </c>
      <c r="G45" s="965" t="s">
        <v>299</v>
      </c>
      <c r="H45" s="965"/>
      <c r="I45" s="330" t="s">
        <v>94</v>
      </c>
      <c r="J45" s="331">
        <v>20</v>
      </c>
      <c r="K45" s="700">
        <f t="shared" si="0"/>
        <v>14239200</v>
      </c>
      <c r="L45" s="700">
        <v>0</v>
      </c>
      <c r="M45" s="700">
        <v>14239200</v>
      </c>
      <c r="N45" s="700">
        <v>0</v>
      </c>
      <c r="O45" s="700">
        <v>0</v>
      </c>
      <c r="P45" s="700">
        <v>0</v>
      </c>
      <c r="Q45" s="966">
        <v>0</v>
      </c>
      <c r="R45" s="966"/>
      <c r="S45" s="700">
        <v>0</v>
      </c>
      <c r="T45" s="700">
        <v>0</v>
      </c>
      <c r="U45" s="332">
        <v>0</v>
      </c>
    </row>
    <row r="46" spans="1:21">
      <c r="A46" s="325"/>
      <c r="B46" s="325"/>
      <c r="C46" s="328"/>
      <c r="D46" s="329"/>
      <c r="E46" s="699"/>
      <c r="F46" s="329"/>
      <c r="G46" s="965" t="s">
        <v>561</v>
      </c>
      <c r="H46" s="965"/>
      <c r="I46" s="330" t="s">
        <v>92</v>
      </c>
      <c r="J46" s="331"/>
      <c r="K46" s="700">
        <f t="shared" ref="K46:P48" si="1">K7+K10+K13+K16+K19+K22+K25+K28+K31+K34+K37+K40+K43</f>
        <v>1675344000</v>
      </c>
      <c r="L46" s="700">
        <f t="shared" si="1"/>
        <v>2601000</v>
      </c>
      <c r="M46" s="700">
        <f t="shared" si="1"/>
        <v>90248000</v>
      </c>
      <c r="N46" s="700">
        <f t="shared" si="1"/>
        <v>1174240000</v>
      </c>
      <c r="O46" s="700">
        <f t="shared" si="1"/>
        <v>194000000</v>
      </c>
      <c r="P46" s="700">
        <f t="shared" si="1"/>
        <v>200755000</v>
      </c>
      <c r="Q46" s="966">
        <v>0</v>
      </c>
      <c r="R46" s="966"/>
      <c r="S46" s="700">
        <v>0</v>
      </c>
      <c r="T46" s="700">
        <f t="shared" ref="T46:U48" si="2">T7+T10+T13+T16+T19+T22+T25+T28+T31+T34+T37+T40+T43</f>
        <v>3500000</v>
      </c>
      <c r="U46" s="700">
        <f t="shared" si="2"/>
        <v>10000000</v>
      </c>
    </row>
    <row r="47" spans="1:21">
      <c r="A47" s="325"/>
      <c r="B47" s="325"/>
      <c r="C47" s="328"/>
      <c r="D47" s="329"/>
      <c r="E47" s="699"/>
      <c r="F47" s="329"/>
      <c r="G47" s="965" t="s">
        <v>561</v>
      </c>
      <c r="H47" s="965"/>
      <c r="I47" s="330" t="s">
        <v>93</v>
      </c>
      <c r="J47" s="331"/>
      <c r="K47" s="700">
        <f t="shared" si="1"/>
        <v>2252657876</v>
      </c>
      <c r="L47" s="700">
        <f t="shared" si="1"/>
        <v>11601000</v>
      </c>
      <c r="M47" s="700">
        <f t="shared" si="1"/>
        <v>59177000</v>
      </c>
      <c r="N47" s="700">
        <f t="shared" si="1"/>
        <v>1129948000</v>
      </c>
      <c r="O47" s="700">
        <f t="shared" si="1"/>
        <v>182210000</v>
      </c>
      <c r="P47" s="700">
        <f t="shared" si="1"/>
        <v>844195000</v>
      </c>
      <c r="Q47" s="966">
        <v>0</v>
      </c>
      <c r="R47" s="966"/>
      <c r="S47" s="700">
        <v>0</v>
      </c>
      <c r="T47" s="700">
        <f t="shared" si="2"/>
        <v>3500000</v>
      </c>
      <c r="U47" s="700">
        <f t="shared" si="2"/>
        <v>22026876</v>
      </c>
    </row>
    <row r="48" spans="1:21">
      <c r="A48" s="325"/>
      <c r="B48" s="325"/>
      <c r="C48" s="328"/>
      <c r="D48" s="329"/>
      <c r="E48" s="699"/>
      <c r="F48" s="329"/>
      <c r="G48" s="965" t="s">
        <v>561</v>
      </c>
      <c r="H48" s="965"/>
      <c r="I48" s="333" t="s">
        <v>94</v>
      </c>
      <c r="J48" s="331"/>
      <c r="K48" s="700">
        <f t="shared" si="1"/>
        <v>2183640020</v>
      </c>
      <c r="L48" s="700">
        <f t="shared" si="1"/>
        <v>4905290</v>
      </c>
      <c r="M48" s="700">
        <f t="shared" si="1"/>
        <v>33538380</v>
      </c>
      <c r="N48" s="700">
        <f t="shared" si="1"/>
        <v>1108457010</v>
      </c>
      <c r="O48" s="700">
        <f t="shared" si="1"/>
        <v>180689836</v>
      </c>
      <c r="P48" s="700">
        <f t="shared" si="1"/>
        <v>833531814</v>
      </c>
      <c r="Q48" s="966">
        <v>0</v>
      </c>
      <c r="R48" s="966"/>
      <c r="S48" s="700">
        <v>0</v>
      </c>
      <c r="T48" s="700">
        <f t="shared" si="2"/>
        <v>2798413</v>
      </c>
      <c r="U48" s="700">
        <f t="shared" si="2"/>
        <v>19719277</v>
      </c>
    </row>
    <row r="49" spans="1:21" ht="24" customHeight="1">
      <c r="A49" s="325"/>
      <c r="B49" s="325"/>
      <c r="C49" s="328" t="s">
        <v>4</v>
      </c>
      <c r="D49" s="329" t="s">
        <v>28</v>
      </c>
      <c r="E49" s="699" t="s">
        <v>29</v>
      </c>
      <c r="F49" s="255" t="s">
        <v>274</v>
      </c>
      <c r="G49" s="965" t="s">
        <v>275</v>
      </c>
      <c r="H49" s="965"/>
      <c r="I49" s="333" t="s">
        <v>94</v>
      </c>
      <c r="J49" s="331"/>
      <c r="K49" s="700">
        <f t="shared" si="0"/>
        <v>3583026</v>
      </c>
      <c r="L49" s="700">
        <v>0</v>
      </c>
      <c r="M49" s="700">
        <v>0</v>
      </c>
      <c r="N49" s="700">
        <v>3077321</v>
      </c>
      <c r="O49" s="700">
        <v>505705</v>
      </c>
      <c r="P49" s="700">
        <v>0</v>
      </c>
      <c r="Q49" s="966">
        <v>0</v>
      </c>
      <c r="R49" s="966"/>
      <c r="S49" s="700">
        <v>0</v>
      </c>
      <c r="T49" s="700">
        <v>0</v>
      </c>
      <c r="U49" s="332">
        <v>0</v>
      </c>
    </row>
    <row r="50" spans="1:21" ht="24" customHeight="1">
      <c r="A50" s="325"/>
      <c r="B50" s="325"/>
      <c r="C50" s="328" t="s">
        <v>4</v>
      </c>
      <c r="D50" s="329" t="s">
        <v>28</v>
      </c>
      <c r="E50" s="699" t="s">
        <v>29</v>
      </c>
      <c r="F50" s="256" t="s">
        <v>276</v>
      </c>
      <c r="G50" s="965" t="s">
        <v>277</v>
      </c>
      <c r="H50" s="965"/>
      <c r="I50" s="333" t="s">
        <v>94</v>
      </c>
      <c r="J50" s="331"/>
      <c r="K50" s="700">
        <f t="shared" si="0"/>
        <v>5274344</v>
      </c>
      <c r="L50" s="700"/>
      <c r="M50" s="700"/>
      <c r="N50" s="700"/>
      <c r="O50" s="700"/>
      <c r="P50" s="700">
        <v>5274344</v>
      </c>
      <c r="Q50" s="700"/>
      <c r="R50" s="700"/>
      <c r="S50" s="700"/>
      <c r="T50" s="700"/>
      <c r="U50" s="332"/>
    </row>
    <row r="51" spans="1:21" ht="24" customHeight="1">
      <c r="A51" s="325"/>
      <c r="B51" s="325"/>
      <c r="C51" s="328" t="s">
        <v>4</v>
      </c>
      <c r="D51" s="329" t="s">
        <v>28</v>
      </c>
      <c r="E51" s="699" t="s">
        <v>29</v>
      </c>
      <c r="F51" s="255" t="s">
        <v>300</v>
      </c>
      <c r="G51" s="965" t="s">
        <v>301</v>
      </c>
      <c r="H51" s="965"/>
      <c r="I51" s="333" t="s">
        <v>94</v>
      </c>
      <c r="J51" s="331"/>
      <c r="K51" s="700">
        <f t="shared" si="0"/>
        <v>3197712</v>
      </c>
      <c r="L51" s="700"/>
      <c r="M51" s="700">
        <v>3197712</v>
      </c>
      <c r="N51" s="700"/>
      <c r="O51" s="700"/>
      <c r="P51" s="700"/>
      <c r="Q51" s="700"/>
      <c r="R51" s="700"/>
      <c r="S51" s="700"/>
      <c r="T51" s="700"/>
      <c r="U51" s="332"/>
    </row>
    <row r="52" spans="1:21" ht="24" customHeight="1">
      <c r="A52" s="325"/>
      <c r="B52" s="325"/>
      <c r="C52" s="328"/>
      <c r="D52" s="329"/>
      <c r="E52" s="699"/>
      <c r="F52" s="329"/>
      <c r="G52" s="965" t="s">
        <v>562</v>
      </c>
      <c r="H52" s="965"/>
      <c r="I52" s="333" t="s">
        <v>94</v>
      </c>
      <c r="J52" s="331"/>
      <c r="K52" s="700">
        <f t="shared" si="0"/>
        <v>12055082</v>
      </c>
      <c r="L52" s="700">
        <f>SUM(L49:L51)</f>
        <v>0</v>
      </c>
      <c r="M52" s="700">
        <f>SUM(M49:M51)</f>
        <v>3197712</v>
      </c>
      <c r="N52" s="700">
        <f>SUM(N49:N51)</f>
        <v>3077321</v>
      </c>
      <c r="O52" s="700">
        <f>SUM(O49:O51)</f>
        <v>505705</v>
      </c>
      <c r="P52" s="700">
        <f>SUM(P49:P51)</f>
        <v>5274344</v>
      </c>
      <c r="Q52" s="966">
        <v>0</v>
      </c>
      <c r="R52" s="966"/>
      <c r="S52" s="700">
        <v>0</v>
      </c>
      <c r="T52" s="700">
        <f>SUM(T49:T51)</f>
        <v>0</v>
      </c>
      <c r="U52" s="700">
        <f>SUM(U49:U51)</f>
        <v>0</v>
      </c>
    </row>
    <row r="53" spans="1:21">
      <c r="A53" s="323"/>
      <c r="B53" s="977"/>
      <c r="C53" s="977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23"/>
    </row>
    <row r="54" spans="1:21">
      <c r="A54" s="54"/>
      <c r="B54" s="54"/>
      <c r="C54" s="334"/>
      <c r="D54" s="334"/>
      <c r="E54" s="335"/>
      <c r="F54" s="334"/>
      <c r="G54" s="335"/>
      <c r="H54" s="335"/>
      <c r="I54" s="335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</row>
    <row r="55" spans="1:21">
      <c r="A55" s="54"/>
      <c r="B55" s="801"/>
      <c r="C55" s="801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</row>
    <row r="56" spans="1:21" ht="16.5" customHeight="1">
      <c r="A56" s="54"/>
      <c r="B56" s="54"/>
      <c r="C56" s="54"/>
      <c r="D56" s="54"/>
      <c r="E56" s="978" t="s">
        <v>113</v>
      </c>
      <c r="F56" s="979"/>
      <c r="G56" s="337" t="s">
        <v>69</v>
      </c>
      <c r="H56" s="988" t="s">
        <v>869</v>
      </c>
      <c r="I56" s="988"/>
      <c r="J56" s="988"/>
      <c r="K56" s="988"/>
      <c r="L56" s="988"/>
      <c r="M56" s="980" t="s">
        <v>68</v>
      </c>
      <c r="N56" s="981"/>
      <c r="O56" s="338" t="s">
        <v>69</v>
      </c>
      <c r="P56" s="988" t="s">
        <v>870</v>
      </c>
      <c r="Q56" s="988"/>
      <c r="R56" s="988"/>
      <c r="S56" s="988"/>
      <c r="T56" s="988"/>
      <c r="U56" s="988"/>
    </row>
    <row r="57" spans="1:21" ht="18.75" customHeight="1">
      <c r="A57" s="54"/>
      <c r="B57" s="54"/>
      <c r="C57" s="54"/>
      <c r="D57" s="54"/>
      <c r="E57" s="978"/>
      <c r="F57" s="978"/>
      <c r="G57" s="339" t="s">
        <v>70</v>
      </c>
      <c r="H57" s="986"/>
      <c r="I57" s="986"/>
      <c r="J57" s="986"/>
      <c r="K57" s="986"/>
      <c r="L57" s="986"/>
      <c r="M57" s="982"/>
      <c r="N57" s="983"/>
      <c r="O57" s="338" t="s">
        <v>70</v>
      </c>
      <c r="P57" s="987"/>
      <c r="Q57" s="987"/>
      <c r="R57" s="987"/>
      <c r="S57" s="987"/>
      <c r="T57" s="987"/>
      <c r="U57" s="987"/>
    </row>
    <row r="58" spans="1:21" ht="18.75" customHeight="1">
      <c r="A58" s="54"/>
      <c r="B58" s="54"/>
      <c r="C58" s="54"/>
      <c r="D58" s="54"/>
      <c r="E58" s="978"/>
      <c r="F58" s="978"/>
      <c r="G58" s="706" t="s">
        <v>71</v>
      </c>
      <c r="H58" s="986"/>
      <c r="I58" s="986"/>
      <c r="J58" s="986"/>
      <c r="K58" s="986"/>
      <c r="L58" s="986"/>
      <c r="M58" s="984"/>
      <c r="N58" s="985"/>
      <c r="O58" s="338" t="s">
        <v>71</v>
      </c>
      <c r="P58" s="987"/>
      <c r="Q58" s="987"/>
      <c r="R58" s="987"/>
      <c r="S58" s="987"/>
      <c r="T58" s="987"/>
      <c r="U58" s="987"/>
    </row>
    <row r="59" spans="1:21">
      <c r="A59" s="54"/>
      <c r="B59" s="54"/>
      <c r="C59" s="801"/>
      <c r="D59" s="801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</row>
  </sheetData>
  <mergeCells count="115">
    <mergeCell ref="C59:D59"/>
    <mergeCell ref="G50:H50"/>
    <mergeCell ref="G52:H52"/>
    <mergeCell ref="Q52:R52"/>
    <mergeCell ref="B53:C53"/>
    <mergeCell ref="B55:C55"/>
    <mergeCell ref="E56:F58"/>
    <mergeCell ref="M56:N58"/>
    <mergeCell ref="H58:L58"/>
    <mergeCell ref="P58:U58"/>
    <mergeCell ref="H57:L57"/>
    <mergeCell ref="P57:U57"/>
    <mergeCell ref="G51:H51"/>
    <mergeCell ref="H56:L56"/>
    <mergeCell ref="P56:U56"/>
    <mergeCell ref="K4:U4"/>
    <mergeCell ref="K5:K6"/>
    <mergeCell ref="Q5:R5"/>
    <mergeCell ref="Q6:R6"/>
    <mergeCell ref="G7:H7"/>
    <mergeCell ref="Q7:R7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G11:H11"/>
    <mergeCell ref="Q11:R11"/>
    <mergeCell ref="G12:H12"/>
    <mergeCell ref="Q12:R12"/>
    <mergeCell ref="G13:H13"/>
    <mergeCell ref="Q13:R13"/>
    <mergeCell ref="G8:H8"/>
    <mergeCell ref="Q8:R8"/>
    <mergeCell ref="G9:H9"/>
    <mergeCell ref="Q9:R9"/>
    <mergeCell ref="G10:H10"/>
    <mergeCell ref="Q10:R10"/>
    <mergeCell ref="G17:H17"/>
    <mergeCell ref="Q17:R17"/>
    <mergeCell ref="G18:H18"/>
    <mergeCell ref="Q18:R18"/>
    <mergeCell ref="G19:H19"/>
    <mergeCell ref="Q19:R19"/>
    <mergeCell ref="G14:H14"/>
    <mergeCell ref="Q14:R14"/>
    <mergeCell ref="G15:H15"/>
    <mergeCell ref="Q15:R15"/>
    <mergeCell ref="G16:H16"/>
    <mergeCell ref="Q16:R16"/>
    <mergeCell ref="G23:H23"/>
    <mergeCell ref="Q23:R23"/>
    <mergeCell ref="G24:H24"/>
    <mergeCell ref="Q24:R24"/>
    <mergeCell ref="G25:H25"/>
    <mergeCell ref="Q25:R25"/>
    <mergeCell ref="G20:H20"/>
    <mergeCell ref="Q20:R20"/>
    <mergeCell ref="G21:H21"/>
    <mergeCell ref="Q21:R21"/>
    <mergeCell ref="G22:H22"/>
    <mergeCell ref="Q22:R22"/>
    <mergeCell ref="G29:H29"/>
    <mergeCell ref="Q29:R29"/>
    <mergeCell ref="G30:H30"/>
    <mergeCell ref="Q30:R30"/>
    <mergeCell ref="G31:H31"/>
    <mergeCell ref="Q31:R31"/>
    <mergeCell ref="G26:H26"/>
    <mergeCell ref="Q26:R26"/>
    <mergeCell ref="G27:H27"/>
    <mergeCell ref="Q27:R27"/>
    <mergeCell ref="G28:H28"/>
    <mergeCell ref="Q28:R28"/>
    <mergeCell ref="G35:H35"/>
    <mergeCell ref="Q35:R35"/>
    <mergeCell ref="G36:H36"/>
    <mergeCell ref="Q36:R36"/>
    <mergeCell ref="G37:H37"/>
    <mergeCell ref="Q37:R37"/>
    <mergeCell ref="G32:H32"/>
    <mergeCell ref="Q32:R32"/>
    <mergeCell ref="G33:H33"/>
    <mergeCell ref="Q33:R33"/>
    <mergeCell ref="G34:H34"/>
    <mergeCell ref="Q34:R34"/>
    <mergeCell ref="G41:H41"/>
    <mergeCell ref="Q41:R41"/>
    <mergeCell ref="G42:H42"/>
    <mergeCell ref="Q42:R42"/>
    <mergeCell ref="G43:H43"/>
    <mergeCell ref="Q43:R43"/>
    <mergeCell ref="G38:H38"/>
    <mergeCell ref="Q38:R38"/>
    <mergeCell ref="G39:H39"/>
    <mergeCell ref="Q39:R39"/>
    <mergeCell ref="G40:H40"/>
    <mergeCell ref="Q40:R40"/>
    <mergeCell ref="G47:H47"/>
    <mergeCell ref="Q47:R47"/>
    <mergeCell ref="G48:H48"/>
    <mergeCell ref="Q48:R48"/>
    <mergeCell ref="G49:H49"/>
    <mergeCell ref="Q49:R49"/>
    <mergeCell ref="G44:H44"/>
    <mergeCell ref="Q44:R44"/>
    <mergeCell ref="G45:H45"/>
    <mergeCell ref="Q45:R45"/>
    <mergeCell ref="G46:H46"/>
    <mergeCell ref="Q46:R46"/>
  </mergeCells>
  <pageMargins left="0.18" right="0.23" top="0.33" bottom="0.24" header="0.3" footer="0.25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49A4-0269-4207-9526-49D8A585B885}">
  <dimension ref="A1:R33"/>
  <sheetViews>
    <sheetView topLeftCell="C1" workbookViewId="0">
      <selection activeCell="H23" sqref="H23"/>
    </sheetView>
  </sheetViews>
  <sheetFormatPr defaultRowHeight="15"/>
  <cols>
    <col min="1" max="2" width="0" hidden="1" customWidth="1"/>
    <col min="3" max="3" width="4.28515625" customWidth="1"/>
    <col min="4" max="4" width="4.42578125" customWidth="1"/>
    <col min="5" max="5" width="19.28515625" customWidth="1"/>
    <col min="6" max="6" width="5.7109375" customWidth="1"/>
    <col min="7" max="7" width="11.85546875" customWidth="1"/>
    <col min="8" max="8" width="10.28515625" customWidth="1"/>
    <col min="9" max="9" width="12.85546875" customWidth="1"/>
    <col min="10" max="10" width="12.140625" customWidth="1"/>
    <col min="11" max="11" width="10.7109375" customWidth="1"/>
    <col min="12" max="12" width="11" customWidth="1"/>
    <col min="13" max="13" width="0" hidden="1" customWidth="1"/>
    <col min="14" max="14" width="6.7109375" customWidth="1"/>
    <col min="16" max="16" width="10" customWidth="1"/>
    <col min="17" max="17" width="11.85546875" customWidth="1"/>
  </cols>
  <sheetData>
    <row r="1" spans="1:17">
      <c r="A1" s="48"/>
      <c r="B1" s="48"/>
      <c r="C1" s="49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>
      <c r="A2" s="48"/>
      <c r="B2" s="48"/>
      <c r="C2" s="770" t="s">
        <v>73</v>
      </c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</row>
    <row r="3" spans="1:17" ht="15.75" thickBot="1">
      <c r="A3" s="48"/>
      <c r="B3" s="48"/>
      <c r="C3" s="771" t="s">
        <v>842</v>
      </c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</row>
    <row r="4" spans="1:17" ht="16.5" customHeight="1" thickTop="1" thickBot="1">
      <c r="A4" s="772"/>
      <c r="B4" s="772"/>
      <c r="C4" s="773" t="s">
        <v>74</v>
      </c>
      <c r="D4" s="774" t="s">
        <v>75</v>
      </c>
      <c r="E4" s="775" t="s">
        <v>76</v>
      </c>
      <c r="F4" s="774" t="s">
        <v>7</v>
      </c>
      <c r="G4" s="774" t="s">
        <v>77</v>
      </c>
      <c r="H4" s="776" t="s">
        <v>78</v>
      </c>
      <c r="I4" s="776"/>
      <c r="J4" s="776"/>
      <c r="K4" s="776"/>
      <c r="L4" s="776"/>
      <c r="M4" s="776"/>
      <c r="N4" s="776"/>
      <c r="O4" s="776"/>
      <c r="P4" s="776"/>
      <c r="Q4" s="776"/>
    </row>
    <row r="5" spans="1:17" ht="30" customHeight="1" thickTop="1" thickBot="1">
      <c r="A5" s="772"/>
      <c r="B5" s="772"/>
      <c r="C5" s="773"/>
      <c r="D5" s="774"/>
      <c r="E5" s="775"/>
      <c r="F5" s="774"/>
      <c r="G5" s="774"/>
      <c r="H5" s="101" t="s">
        <v>58</v>
      </c>
      <c r="I5" s="101" t="s">
        <v>60</v>
      </c>
      <c r="J5" s="101" t="s">
        <v>43</v>
      </c>
      <c r="K5" s="101" t="s">
        <v>45</v>
      </c>
      <c r="L5" s="101" t="s">
        <v>47</v>
      </c>
      <c r="M5" s="101" t="s">
        <v>49</v>
      </c>
      <c r="N5" s="101" t="s">
        <v>51</v>
      </c>
      <c r="O5" s="101" t="s">
        <v>53</v>
      </c>
      <c r="P5" s="101" t="s">
        <v>55</v>
      </c>
      <c r="Q5" s="102" t="s">
        <v>79</v>
      </c>
    </row>
    <row r="6" spans="1:17" ht="50.25" customHeight="1" thickTop="1">
      <c r="A6" s="48"/>
      <c r="B6" s="48"/>
      <c r="C6" s="773"/>
      <c r="D6" s="774"/>
      <c r="E6" s="775"/>
      <c r="F6" s="103" t="s">
        <v>80</v>
      </c>
      <c r="G6" s="774"/>
      <c r="H6" s="104" t="s">
        <v>81</v>
      </c>
      <c r="I6" s="104" t="s">
        <v>82</v>
      </c>
      <c r="J6" s="104" t="s">
        <v>83</v>
      </c>
      <c r="K6" s="104" t="s">
        <v>84</v>
      </c>
      <c r="L6" s="104" t="s">
        <v>85</v>
      </c>
      <c r="M6" s="104" t="s">
        <v>86</v>
      </c>
      <c r="N6" s="104" t="s">
        <v>87</v>
      </c>
      <c r="O6" s="104" t="s">
        <v>88</v>
      </c>
      <c r="P6" s="104" t="s">
        <v>89</v>
      </c>
      <c r="Q6" s="105" t="s">
        <v>79</v>
      </c>
    </row>
    <row r="7" spans="1:17" ht="15" customHeight="1">
      <c r="A7" s="48"/>
      <c r="B7" s="48"/>
      <c r="C7" s="106" t="s">
        <v>4</v>
      </c>
      <c r="D7" s="107" t="s">
        <v>90</v>
      </c>
      <c r="E7" s="108" t="s">
        <v>91</v>
      </c>
      <c r="F7" s="107">
        <v>2025</v>
      </c>
      <c r="G7" s="109" t="s">
        <v>92</v>
      </c>
      <c r="H7" s="110">
        <v>3301000</v>
      </c>
      <c r="I7" s="110">
        <v>1037675000</v>
      </c>
      <c r="J7" s="110">
        <v>19237091000</v>
      </c>
      <c r="K7" s="110">
        <v>3174580000</v>
      </c>
      <c r="L7" s="110">
        <v>5070205000</v>
      </c>
      <c r="M7" s="110">
        <v>0</v>
      </c>
      <c r="N7" s="110">
        <v>0</v>
      </c>
      <c r="O7" s="110">
        <v>13500000</v>
      </c>
      <c r="P7" s="110">
        <v>730200000</v>
      </c>
      <c r="Q7" s="111">
        <f>SUM(H7:P7)</f>
        <v>29266552000</v>
      </c>
    </row>
    <row r="8" spans="1:17" ht="15" customHeight="1">
      <c r="A8" s="48"/>
      <c r="B8" s="48"/>
      <c r="C8" s="106" t="s">
        <v>4</v>
      </c>
      <c r="D8" s="107" t="s">
        <v>90</v>
      </c>
      <c r="E8" s="108" t="s">
        <v>91</v>
      </c>
      <c r="F8" s="107">
        <v>2025</v>
      </c>
      <c r="G8" s="109" t="s">
        <v>93</v>
      </c>
      <c r="H8" s="110">
        <v>10991000</v>
      </c>
      <c r="I8" s="110">
        <v>1497804000</v>
      </c>
      <c r="J8" s="110">
        <v>20162117300</v>
      </c>
      <c r="K8" s="110">
        <v>3257941000</v>
      </c>
      <c r="L8" s="110">
        <v>5644306800</v>
      </c>
      <c r="M8" s="110"/>
      <c r="N8" s="110">
        <v>0</v>
      </c>
      <c r="O8" s="110">
        <v>10000000</v>
      </c>
      <c r="P8" s="110">
        <v>886661096</v>
      </c>
      <c r="Q8" s="111">
        <f t="shared" ref="Q8:Q26" si="0">SUM(H8:P8)</f>
        <v>31469821196</v>
      </c>
    </row>
    <row r="9" spans="1:17" ht="15" customHeight="1">
      <c r="A9" s="48"/>
      <c r="B9" s="48"/>
      <c r="C9" s="106" t="s">
        <v>4</v>
      </c>
      <c r="D9" s="107" t="s">
        <v>90</v>
      </c>
      <c r="E9" s="108" t="s">
        <v>91</v>
      </c>
      <c r="F9" s="107">
        <v>2025</v>
      </c>
      <c r="G9" s="109" t="s">
        <v>94</v>
      </c>
      <c r="H9" s="110">
        <v>6362000</v>
      </c>
      <c r="I9" s="110">
        <v>1466752003</v>
      </c>
      <c r="J9" s="110">
        <v>20092137568</v>
      </c>
      <c r="K9" s="110">
        <v>3233193961</v>
      </c>
      <c r="L9" s="110">
        <v>5604868728</v>
      </c>
      <c r="M9" s="110"/>
      <c r="N9" s="110">
        <v>0</v>
      </c>
      <c r="O9" s="110">
        <v>9169486</v>
      </c>
      <c r="P9" s="110">
        <v>877778442</v>
      </c>
      <c r="Q9" s="111">
        <f t="shared" si="0"/>
        <v>31290262188</v>
      </c>
    </row>
    <row r="10" spans="1:17" ht="15" customHeight="1">
      <c r="A10" s="48"/>
      <c r="B10" s="48"/>
      <c r="C10" s="106" t="s">
        <v>4</v>
      </c>
      <c r="D10" s="107" t="s">
        <v>90</v>
      </c>
      <c r="E10" s="108" t="s">
        <v>91</v>
      </c>
      <c r="F10" s="107">
        <v>2025</v>
      </c>
      <c r="G10" s="109" t="s">
        <v>95</v>
      </c>
      <c r="H10" s="110">
        <v>0</v>
      </c>
      <c r="I10" s="110">
        <v>19407541</v>
      </c>
      <c r="J10" s="110">
        <v>0</v>
      </c>
      <c r="K10" s="110">
        <v>0</v>
      </c>
      <c r="L10" s="110">
        <v>6890060</v>
      </c>
      <c r="M10" s="110"/>
      <c r="N10" s="110">
        <v>0</v>
      </c>
      <c r="O10" s="110"/>
      <c r="P10" s="110"/>
      <c r="Q10" s="111">
        <f t="shared" si="0"/>
        <v>26297601</v>
      </c>
    </row>
    <row r="11" spans="1:17" ht="15" customHeight="1">
      <c r="A11" s="48"/>
      <c r="B11" s="48"/>
      <c r="C11" s="106" t="s">
        <v>4</v>
      </c>
      <c r="D11" s="107" t="s">
        <v>96</v>
      </c>
      <c r="E11" s="108" t="s">
        <v>97</v>
      </c>
      <c r="F11" s="107">
        <v>2025</v>
      </c>
      <c r="G11" s="109" t="s">
        <v>92</v>
      </c>
      <c r="H11" s="110">
        <v>0</v>
      </c>
      <c r="I11" s="110">
        <v>1720000000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1">
        <f t="shared" si="0"/>
        <v>1720000000</v>
      </c>
    </row>
    <row r="12" spans="1:17" ht="15" customHeight="1">
      <c r="A12" s="48"/>
      <c r="B12" s="48"/>
      <c r="C12" s="106" t="s">
        <v>4</v>
      </c>
      <c r="D12" s="107" t="s">
        <v>96</v>
      </c>
      <c r="E12" s="108" t="s">
        <v>97</v>
      </c>
      <c r="F12" s="107">
        <v>2025</v>
      </c>
      <c r="G12" s="109" t="s">
        <v>93</v>
      </c>
      <c r="H12" s="110">
        <v>6593000</v>
      </c>
      <c r="I12" s="262">
        <v>98547000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1">
        <f t="shared" si="0"/>
        <v>105140000</v>
      </c>
    </row>
    <row r="13" spans="1:17" ht="15" customHeight="1">
      <c r="A13" s="48"/>
      <c r="B13" s="48"/>
      <c r="C13" s="106" t="s">
        <v>4</v>
      </c>
      <c r="D13" s="107" t="s">
        <v>96</v>
      </c>
      <c r="E13" s="108" t="s">
        <v>97</v>
      </c>
      <c r="F13" s="107">
        <v>2025</v>
      </c>
      <c r="G13" s="109" t="s">
        <v>94</v>
      </c>
      <c r="H13" s="110">
        <v>3943740</v>
      </c>
      <c r="I13" s="110">
        <v>100836630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1">
        <f t="shared" si="0"/>
        <v>104780370</v>
      </c>
    </row>
    <row r="14" spans="1:17" ht="15" customHeight="1">
      <c r="A14" s="48"/>
      <c r="B14" s="48"/>
      <c r="C14" s="106" t="s">
        <v>4</v>
      </c>
      <c r="D14" s="107" t="s">
        <v>96</v>
      </c>
      <c r="E14" s="108" t="s">
        <v>97</v>
      </c>
      <c r="F14" s="107">
        <v>2025</v>
      </c>
      <c r="G14" s="109" t="s">
        <v>95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1">
        <f t="shared" si="0"/>
        <v>0</v>
      </c>
    </row>
    <row r="15" spans="1:17" ht="15" customHeight="1">
      <c r="A15" s="48"/>
      <c r="B15" s="48"/>
      <c r="C15" s="106" t="s">
        <v>4</v>
      </c>
      <c r="D15" s="107" t="s">
        <v>98</v>
      </c>
      <c r="E15" s="108" t="s">
        <v>99</v>
      </c>
      <c r="F15" s="107">
        <v>2025</v>
      </c>
      <c r="G15" s="109" t="s">
        <v>92</v>
      </c>
      <c r="H15" s="110">
        <v>0</v>
      </c>
      <c r="I15" s="110">
        <v>20000000</v>
      </c>
      <c r="J15" s="110">
        <v>0</v>
      </c>
      <c r="K15" s="110">
        <v>0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111">
        <f t="shared" si="0"/>
        <v>20000000</v>
      </c>
    </row>
    <row r="16" spans="1:17" ht="15" customHeight="1">
      <c r="A16" s="48"/>
      <c r="B16" s="48"/>
      <c r="C16" s="106" t="s">
        <v>4</v>
      </c>
      <c r="D16" s="107" t="s">
        <v>98</v>
      </c>
      <c r="E16" s="108" t="s">
        <v>99</v>
      </c>
      <c r="F16" s="107">
        <v>2025</v>
      </c>
      <c r="G16" s="109" t="s">
        <v>93</v>
      </c>
      <c r="H16" s="110">
        <v>0</v>
      </c>
      <c r="I16" s="110">
        <v>35200000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1">
        <f t="shared" si="0"/>
        <v>35200000</v>
      </c>
    </row>
    <row r="17" spans="1:18" ht="15" customHeight="1">
      <c r="A17" s="48"/>
      <c r="B17" s="48"/>
      <c r="C17" s="106" t="s">
        <v>4</v>
      </c>
      <c r="D17" s="107" t="s">
        <v>98</v>
      </c>
      <c r="E17" s="108" t="s">
        <v>99</v>
      </c>
      <c r="F17" s="107">
        <v>2025</v>
      </c>
      <c r="G17" s="109" t="s">
        <v>94</v>
      </c>
      <c r="H17" s="110">
        <v>0</v>
      </c>
      <c r="I17" s="110">
        <v>34268153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10">
        <v>0</v>
      </c>
      <c r="Q17" s="111">
        <f t="shared" si="0"/>
        <v>34268153</v>
      </c>
    </row>
    <row r="18" spans="1:18" ht="15" customHeight="1">
      <c r="A18" s="48"/>
      <c r="B18" s="48"/>
      <c r="C18" s="106" t="s">
        <v>4</v>
      </c>
      <c r="D18" s="107" t="s">
        <v>98</v>
      </c>
      <c r="E18" s="108" t="s">
        <v>99</v>
      </c>
      <c r="F18" s="107">
        <v>2025</v>
      </c>
      <c r="G18" s="109" t="s">
        <v>95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v>0</v>
      </c>
      <c r="Q18" s="111">
        <f t="shared" si="0"/>
        <v>0</v>
      </c>
    </row>
    <row r="19" spans="1:18" ht="15" customHeight="1">
      <c r="A19" s="48"/>
      <c r="B19" s="48"/>
      <c r="C19" s="106" t="s">
        <v>4</v>
      </c>
      <c r="D19" s="107"/>
      <c r="E19" s="108" t="s">
        <v>79</v>
      </c>
      <c r="F19" s="107">
        <v>2025</v>
      </c>
      <c r="G19" s="109" t="s">
        <v>92</v>
      </c>
      <c r="H19" s="110">
        <v>3301000</v>
      </c>
      <c r="I19" s="110">
        <v>2777675000</v>
      </c>
      <c r="J19" s="110">
        <v>19237091000</v>
      </c>
      <c r="K19" s="110">
        <v>3174580000</v>
      </c>
      <c r="L19" s="110">
        <v>5070205000</v>
      </c>
      <c r="M19" s="110">
        <v>0</v>
      </c>
      <c r="N19" s="110">
        <v>0</v>
      </c>
      <c r="O19" s="110">
        <v>13500000</v>
      </c>
      <c r="P19" s="110">
        <v>730200000</v>
      </c>
      <c r="Q19" s="111">
        <f t="shared" si="0"/>
        <v>31006552000</v>
      </c>
    </row>
    <row r="20" spans="1:18" ht="15" customHeight="1">
      <c r="A20" s="48"/>
      <c r="B20" s="48"/>
      <c r="C20" s="106" t="s">
        <v>4</v>
      </c>
      <c r="D20" s="107"/>
      <c r="E20" s="108" t="s">
        <v>79</v>
      </c>
      <c r="F20" s="107">
        <v>2025</v>
      </c>
      <c r="G20" s="109" t="s">
        <v>93</v>
      </c>
      <c r="H20" s="110">
        <f>H8+H12+H16</f>
        <v>17584000</v>
      </c>
      <c r="I20" s="262">
        <f>I8+I12+I16</f>
        <v>1631551000</v>
      </c>
      <c r="J20" s="262">
        <f t="shared" ref="J20:P20" si="1">J8+J12+J16</f>
        <v>20162117300</v>
      </c>
      <c r="K20" s="262">
        <f t="shared" si="1"/>
        <v>3257941000</v>
      </c>
      <c r="L20" s="262">
        <f t="shared" si="1"/>
        <v>5644306800</v>
      </c>
      <c r="M20" s="262">
        <f t="shared" si="1"/>
        <v>0</v>
      </c>
      <c r="N20" s="262">
        <f t="shared" si="1"/>
        <v>0</v>
      </c>
      <c r="O20" s="262">
        <f t="shared" si="1"/>
        <v>10000000</v>
      </c>
      <c r="P20" s="262">
        <f t="shared" si="1"/>
        <v>886661096</v>
      </c>
      <c r="Q20" s="111">
        <f t="shared" si="0"/>
        <v>31610161196</v>
      </c>
    </row>
    <row r="21" spans="1:18" ht="15" customHeight="1">
      <c r="A21" s="48"/>
      <c r="B21" s="48"/>
      <c r="C21" s="106" t="s">
        <v>4</v>
      </c>
      <c r="D21" s="107"/>
      <c r="E21" s="108" t="s">
        <v>79</v>
      </c>
      <c r="F21" s="107">
        <v>2025</v>
      </c>
      <c r="G21" s="109" t="s">
        <v>94</v>
      </c>
      <c r="H21" s="110">
        <f>H9+H13+H17</f>
        <v>10305740</v>
      </c>
      <c r="I21" s="262">
        <f t="shared" ref="I21:P21" si="2">I9+I13+I17</f>
        <v>1601856786</v>
      </c>
      <c r="J21" s="262">
        <f t="shared" si="2"/>
        <v>20092137568</v>
      </c>
      <c r="K21" s="262">
        <f t="shared" si="2"/>
        <v>3233193961</v>
      </c>
      <c r="L21" s="262">
        <f t="shared" si="2"/>
        <v>5604868728</v>
      </c>
      <c r="M21" s="262">
        <f t="shared" si="2"/>
        <v>0</v>
      </c>
      <c r="N21" s="262">
        <f t="shared" si="2"/>
        <v>0</v>
      </c>
      <c r="O21" s="262">
        <f t="shared" si="2"/>
        <v>9169486</v>
      </c>
      <c r="P21" s="262">
        <f t="shared" si="2"/>
        <v>877778442</v>
      </c>
      <c r="Q21" s="111">
        <f t="shared" si="0"/>
        <v>31429310711</v>
      </c>
    </row>
    <row r="22" spans="1:18" ht="15" customHeight="1">
      <c r="A22" s="48"/>
      <c r="B22" s="48"/>
      <c r="C22" s="106" t="s">
        <v>4</v>
      </c>
      <c r="D22" s="107"/>
      <c r="E22" s="108" t="s">
        <v>79</v>
      </c>
      <c r="F22" s="107">
        <v>2025</v>
      </c>
      <c r="G22" s="109" t="s">
        <v>95</v>
      </c>
      <c r="H22" s="110">
        <f>H10+H14+H18</f>
        <v>0</v>
      </c>
      <c r="I22" s="262">
        <f t="shared" ref="I22:P22" si="3">I10+I14+I18</f>
        <v>19407541</v>
      </c>
      <c r="J22" s="262">
        <f t="shared" si="3"/>
        <v>0</v>
      </c>
      <c r="K22" s="262">
        <f t="shared" si="3"/>
        <v>0</v>
      </c>
      <c r="L22" s="262">
        <f t="shared" si="3"/>
        <v>6890060</v>
      </c>
      <c r="M22" s="262">
        <f t="shared" si="3"/>
        <v>0</v>
      </c>
      <c r="N22" s="262">
        <f t="shared" si="3"/>
        <v>0</v>
      </c>
      <c r="O22" s="262">
        <f t="shared" si="3"/>
        <v>0</v>
      </c>
      <c r="P22" s="262">
        <f t="shared" si="3"/>
        <v>0</v>
      </c>
      <c r="Q22" s="111">
        <f t="shared" si="0"/>
        <v>26297601</v>
      </c>
    </row>
    <row r="23" spans="1:18" ht="24" customHeight="1">
      <c r="A23" s="48"/>
      <c r="B23" s="48"/>
      <c r="C23" s="106" t="s">
        <v>4</v>
      </c>
      <c r="D23" s="107"/>
      <c r="E23" s="108" t="s">
        <v>100</v>
      </c>
      <c r="F23" s="107">
        <v>2025</v>
      </c>
      <c r="G23" s="109"/>
      <c r="H23" s="110">
        <f>H20-H21</f>
        <v>7278260</v>
      </c>
      <c r="I23" s="262">
        <f t="shared" ref="I23:O23" si="4">I20-I21</f>
        <v>29694214</v>
      </c>
      <c r="J23" s="262">
        <f t="shared" si="4"/>
        <v>69979732</v>
      </c>
      <c r="K23" s="262">
        <f t="shared" si="4"/>
        <v>24747039</v>
      </c>
      <c r="L23" s="262">
        <f t="shared" si="4"/>
        <v>39438072</v>
      </c>
      <c r="M23" s="262">
        <f t="shared" si="4"/>
        <v>0</v>
      </c>
      <c r="N23" s="262">
        <f t="shared" si="4"/>
        <v>0</v>
      </c>
      <c r="O23" s="262">
        <f t="shared" si="4"/>
        <v>830514</v>
      </c>
      <c r="P23" s="262">
        <f>P20-P21</f>
        <v>8882654</v>
      </c>
      <c r="Q23" s="111">
        <f>SUM(H23:P23)</f>
        <v>180850485</v>
      </c>
    </row>
    <row r="24" spans="1:18" ht="20.25" customHeight="1">
      <c r="A24" s="48"/>
      <c r="B24" s="48"/>
      <c r="C24" s="307" t="s">
        <v>4</v>
      </c>
      <c r="D24" s="308"/>
      <c r="E24" s="310" t="s">
        <v>101</v>
      </c>
      <c r="F24" s="308">
        <v>2025</v>
      </c>
      <c r="G24" s="304"/>
      <c r="H24" s="305">
        <f>H21/H20*100</f>
        <v>58.608621474067334</v>
      </c>
      <c r="I24" s="305">
        <f>I21/I20*100</f>
        <v>98.180000870337494</v>
      </c>
      <c r="J24" s="305">
        <f t="shared" ref="J24:Q24" si="5">J21/J20*100</f>
        <v>99.652914766049889</v>
      </c>
      <c r="K24" s="305">
        <f t="shared" si="5"/>
        <v>99.240408620045599</v>
      </c>
      <c r="L24" s="305">
        <f t="shared" si="5"/>
        <v>99.301276961061006</v>
      </c>
      <c r="M24" s="305" t="e">
        <f t="shared" si="5"/>
        <v>#DIV/0!</v>
      </c>
      <c r="N24" s="305">
        <v>0</v>
      </c>
      <c r="O24" s="305">
        <f t="shared" si="5"/>
        <v>91.694860000000006</v>
      </c>
      <c r="P24" s="305">
        <f t="shared" si="5"/>
        <v>98.99819062321869</v>
      </c>
      <c r="Q24" s="503">
        <f t="shared" si="5"/>
        <v>99.427872310177008</v>
      </c>
    </row>
    <row r="25" spans="1:18" ht="22.5" customHeight="1">
      <c r="A25" s="48"/>
      <c r="B25" s="48"/>
      <c r="C25" s="106" t="s">
        <v>4</v>
      </c>
      <c r="D25" s="107" t="s">
        <v>102</v>
      </c>
      <c r="E25" s="108" t="s">
        <v>103</v>
      </c>
      <c r="F25" s="107">
        <v>2025</v>
      </c>
      <c r="G25" s="109" t="s">
        <v>94</v>
      </c>
      <c r="H25" s="110">
        <v>0</v>
      </c>
      <c r="I25" s="110">
        <v>60562984</v>
      </c>
      <c r="J25" s="110">
        <v>3077321</v>
      </c>
      <c r="K25" s="110">
        <v>505705</v>
      </c>
      <c r="L25" s="110">
        <v>212094727</v>
      </c>
      <c r="M25" s="110">
        <v>0</v>
      </c>
      <c r="N25" s="110">
        <v>0</v>
      </c>
      <c r="O25" s="110">
        <v>0</v>
      </c>
      <c r="P25" s="110">
        <v>0</v>
      </c>
      <c r="Q25" s="111">
        <f t="shared" si="0"/>
        <v>276240737</v>
      </c>
    </row>
    <row r="26" spans="1:18" ht="24" customHeight="1">
      <c r="A26" s="48"/>
      <c r="B26" s="48"/>
      <c r="C26" s="106" t="s">
        <v>4</v>
      </c>
      <c r="D26" s="107" t="s">
        <v>102</v>
      </c>
      <c r="E26" s="108" t="s">
        <v>103</v>
      </c>
      <c r="F26" s="107">
        <v>2025</v>
      </c>
      <c r="G26" s="109" t="s">
        <v>95</v>
      </c>
      <c r="H26" s="110">
        <v>0</v>
      </c>
      <c r="I26" s="110"/>
      <c r="J26" s="110">
        <v>0</v>
      </c>
      <c r="K26" s="110">
        <v>0</v>
      </c>
      <c r="L26" s="110">
        <v>1830561</v>
      </c>
      <c r="M26" s="110">
        <v>0</v>
      </c>
      <c r="N26" s="110">
        <v>0</v>
      </c>
      <c r="O26" s="110">
        <v>0</v>
      </c>
      <c r="P26" s="110">
        <v>0</v>
      </c>
      <c r="Q26" s="111">
        <f t="shared" si="0"/>
        <v>1830561</v>
      </c>
    </row>
    <row r="27" spans="1:18">
      <c r="A27" s="48"/>
      <c r="B27" s="769"/>
      <c r="C27" s="769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8">
      <c r="A28" s="48"/>
      <c r="B28" s="90"/>
      <c r="C28" s="90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18">
      <c r="A29" s="3"/>
      <c r="B29" s="3"/>
      <c r="C29" s="3"/>
      <c r="D29" s="3"/>
      <c r="E29" s="747" t="s">
        <v>72</v>
      </c>
      <c r="F29" s="44" t="s">
        <v>69</v>
      </c>
      <c r="G29" s="737" t="s">
        <v>843</v>
      </c>
      <c r="H29" s="737"/>
      <c r="I29" s="747" t="s">
        <v>68</v>
      </c>
      <c r="J29" s="44" t="s">
        <v>69</v>
      </c>
      <c r="K29" s="737" t="s">
        <v>844</v>
      </c>
      <c r="L29" s="738"/>
      <c r="M29" s="3"/>
      <c r="N29" s="3"/>
      <c r="O29" s="3"/>
      <c r="P29" s="3"/>
      <c r="Q29" s="3"/>
      <c r="R29" s="3"/>
    </row>
    <row r="30" spans="1:18">
      <c r="A30" s="3"/>
      <c r="B30" s="3"/>
      <c r="C30" s="3"/>
      <c r="D30" s="3"/>
      <c r="E30" s="747"/>
      <c r="F30" s="44" t="s">
        <v>70</v>
      </c>
      <c r="G30" s="739"/>
      <c r="H30" s="739"/>
      <c r="I30" s="747"/>
      <c r="J30" s="44" t="s">
        <v>70</v>
      </c>
      <c r="K30" s="739"/>
      <c r="L30" s="739"/>
      <c r="M30" s="3"/>
      <c r="N30" s="3"/>
      <c r="O30" s="3"/>
      <c r="P30" s="3"/>
      <c r="Q30" s="3"/>
      <c r="R30" s="3"/>
    </row>
    <row r="31" spans="1:18">
      <c r="A31" s="3"/>
      <c r="B31" s="3"/>
      <c r="C31" s="3"/>
      <c r="D31" s="3"/>
      <c r="E31" s="747"/>
      <c r="F31" s="44" t="s">
        <v>71</v>
      </c>
      <c r="G31" s="739"/>
      <c r="H31" s="739"/>
      <c r="I31" s="747"/>
      <c r="J31" s="44" t="s">
        <v>71</v>
      </c>
      <c r="K31" s="739"/>
      <c r="L31" s="739"/>
      <c r="M31" s="3"/>
      <c r="N31" s="3"/>
      <c r="O31" s="3"/>
      <c r="P31" s="3"/>
      <c r="Q31" s="3"/>
      <c r="R31" s="3"/>
    </row>
    <row r="32" spans="1:18">
      <c r="A32" s="48"/>
      <c r="B32" s="48"/>
      <c r="C32" s="769"/>
      <c r="D32" s="769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3"/>
      <c r="Q32" s="3"/>
      <c r="R32" s="3"/>
    </row>
    <row r="33" spans="16:18">
      <c r="P33" s="3"/>
      <c r="Q33" s="3"/>
      <c r="R33" s="3"/>
    </row>
  </sheetData>
  <mergeCells count="19">
    <mergeCell ref="C2:Q2"/>
    <mergeCell ref="C3:Q3"/>
    <mergeCell ref="A4:B5"/>
    <mergeCell ref="C4:C6"/>
    <mergeCell ref="D4:D6"/>
    <mergeCell ref="E4:E6"/>
    <mergeCell ref="F4:F5"/>
    <mergeCell ref="G4:G6"/>
    <mergeCell ref="H4:Q4"/>
    <mergeCell ref="K29:L29"/>
    <mergeCell ref="G30:H30"/>
    <mergeCell ref="K30:L30"/>
    <mergeCell ref="G31:H31"/>
    <mergeCell ref="K31:L31"/>
    <mergeCell ref="C32:D32"/>
    <mergeCell ref="B27:C27"/>
    <mergeCell ref="E29:E31"/>
    <mergeCell ref="G29:H29"/>
    <mergeCell ref="I29:I31"/>
  </mergeCells>
  <pageMargins left="0.28999999999999998" right="0.17" top="0.44" bottom="0.27" header="0.3" footer="0.3"/>
  <pageSetup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426D-6F30-4A02-B04B-07ABDC3FFB12}">
  <dimension ref="A1:S199"/>
  <sheetViews>
    <sheetView workbookViewId="0">
      <pane xSplit="3" ySplit="6" topLeftCell="D184" activePane="bottomRight" state="frozen"/>
      <selection pane="topRight" activeCell="E1" sqref="E1"/>
      <selection pane="bottomLeft" activeCell="A7" sqref="A7"/>
      <selection pane="bottomRight" activeCell="W192" sqref="W192"/>
    </sheetView>
  </sheetViews>
  <sheetFormatPr defaultRowHeight="15"/>
  <cols>
    <col min="1" max="1" width="9" style="324" customWidth="1"/>
    <col min="2" max="2" width="9.140625" style="324"/>
    <col min="3" max="3" width="23.28515625" style="324" customWidth="1"/>
    <col min="4" max="4" width="9.28515625" style="324" customWidth="1"/>
    <col min="5" max="5" width="33.28515625" style="324" customWidth="1"/>
    <col min="6" max="6" width="0.140625" style="324" customWidth="1"/>
    <col min="7" max="7" width="18.28515625" style="324" customWidth="1"/>
    <col min="8" max="8" width="10.5703125" style="324" customWidth="1"/>
    <col min="9" max="11" width="15" style="324" customWidth="1"/>
    <col min="12" max="13" width="12.85546875" style="324" customWidth="1"/>
    <col min="14" max="14" width="13.28515625" style="324" customWidth="1"/>
    <col min="15" max="15" width="1.85546875" style="324" hidden="1" customWidth="1"/>
    <col min="16" max="16" width="6.28515625" style="324" customWidth="1"/>
    <col min="17" max="17" width="6.42578125" style="324" customWidth="1"/>
    <col min="18" max="18" width="8.5703125" style="324" customWidth="1"/>
    <col min="19" max="19" width="12" style="324" customWidth="1"/>
    <col min="20" max="16384" width="9.140625" style="324"/>
  </cols>
  <sheetData>
    <row r="1" spans="1:19">
      <c r="A1" s="342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</row>
    <row r="2" spans="1:19">
      <c r="A2" s="1028" t="s">
        <v>557</v>
      </c>
      <c r="B2" s="1028"/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1028"/>
      <c r="P2" s="1028"/>
      <c r="Q2" s="1028"/>
      <c r="R2" s="1028"/>
      <c r="S2" s="1028"/>
    </row>
    <row r="3" spans="1:19" ht="15.75" thickBot="1">
      <c r="A3" s="1029" t="s">
        <v>842</v>
      </c>
      <c r="B3" s="1029"/>
      <c r="C3" s="1029"/>
      <c r="D3" s="1029"/>
      <c r="E3" s="1029"/>
      <c r="F3" s="1029"/>
      <c r="G3" s="1029"/>
      <c r="H3" s="1029"/>
      <c r="I3" s="1029"/>
      <c r="J3" s="1029"/>
      <c r="K3" s="1029"/>
      <c r="L3" s="1029"/>
      <c r="M3" s="1029"/>
      <c r="N3" s="1029"/>
      <c r="O3" s="1029"/>
      <c r="P3" s="1029"/>
      <c r="Q3" s="1029"/>
      <c r="R3" s="1029"/>
      <c r="S3" s="1029"/>
    </row>
    <row r="4" spans="1:19" ht="16.5" customHeight="1" thickTop="1" thickBot="1">
      <c r="A4" s="1030" t="s">
        <v>74</v>
      </c>
      <c r="B4" s="1031" t="s">
        <v>26</v>
      </c>
      <c r="C4" s="1031" t="s">
        <v>117</v>
      </c>
      <c r="D4" s="1031" t="s">
        <v>558</v>
      </c>
      <c r="E4" s="1032" t="s">
        <v>312</v>
      </c>
      <c r="F4" s="1032"/>
      <c r="G4" s="1031" t="s">
        <v>119</v>
      </c>
      <c r="H4" s="1031" t="s">
        <v>559</v>
      </c>
      <c r="I4" s="1033" t="s">
        <v>78</v>
      </c>
      <c r="J4" s="1033"/>
      <c r="K4" s="1033"/>
      <c r="L4" s="1033"/>
      <c r="M4" s="1033"/>
      <c r="N4" s="1033"/>
      <c r="O4" s="1033"/>
      <c r="P4" s="1033"/>
      <c r="Q4" s="1033"/>
      <c r="R4" s="1033"/>
      <c r="S4" s="1033"/>
    </row>
    <row r="5" spans="1:19" ht="16.5" thickTop="1" thickBot="1">
      <c r="A5" s="1030"/>
      <c r="B5" s="1031"/>
      <c r="C5" s="1031"/>
      <c r="D5" s="1031"/>
      <c r="E5" s="1032"/>
      <c r="F5" s="1032"/>
      <c r="G5" s="1031"/>
      <c r="H5" s="1031"/>
      <c r="I5" s="1025" t="s">
        <v>79</v>
      </c>
      <c r="J5" s="343" t="s">
        <v>58</v>
      </c>
      <c r="K5" s="343" t="s">
        <v>60</v>
      </c>
      <c r="L5" s="343" t="s">
        <v>43</v>
      </c>
      <c r="M5" s="343" t="s">
        <v>45</v>
      </c>
      <c r="N5" s="343" t="s">
        <v>47</v>
      </c>
      <c r="O5" s="1026" t="s">
        <v>49</v>
      </c>
      <c r="P5" s="1026"/>
      <c r="Q5" s="343" t="s">
        <v>51</v>
      </c>
      <c r="R5" s="343" t="s">
        <v>53</v>
      </c>
      <c r="S5" s="344" t="s">
        <v>55</v>
      </c>
    </row>
    <row r="6" spans="1:19" ht="27.75" customHeight="1" thickTop="1">
      <c r="A6" s="1030"/>
      <c r="B6" s="1031"/>
      <c r="C6" s="1031"/>
      <c r="D6" s="1031"/>
      <c r="E6" s="1032"/>
      <c r="F6" s="1032"/>
      <c r="G6" s="1031"/>
      <c r="H6" s="1031"/>
      <c r="I6" s="1025"/>
      <c r="J6" s="345" t="s">
        <v>81</v>
      </c>
      <c r="K6" s="345" t="s">
        <v>82</v>
      </c>
      <c r="L6" s="345" t="s">
        <v>83</v>
      </c>
      <c r="M6" s="345" t="s">
        <v>84</v>
      </c>
      <c r="N6" s="345" t="s">
        <v>85</v>
      </c>
      <c r="O6" s="1027" t="s">
        <v>86</v>
      </c>
      <c r="P6" s="1027"/>
      <c r="Q6" s="345" t="s">
        <v>87</v>
      </c>
      <c r="R6" s="345" t="s">
        <v>88</v>
      </c>
      <c r="S6" s="346" t="s">
        <v>560</v>
      </c>
    </row>
    <row r="7" spans="1:19">
      <c r="A7" s="709" t="s">
        <v>4</v>
      </c>
      <c r="B7" s="709" t="s">
        <v>34</v>
      </c>
      <c r="C7" s="710" t="s">
        <v>35</v>
      </c>
      <c r="D7" s="709" t="s">
        <v>196</v>
      </c>
      <c r="E7" s="1010" t="s">
        <v>197</v>
      </c>
      <c r="F7" s="1011"/>
      <c r="G7" s="711" t="s">
        <v>92</v>
      </c>
      <c r="H7" s="712">
        <v>34569</v>
      </c>
      <c r="I7" s="712">
        <f>J7+K7+L7+M7+N7+O7+Q7+R7+S7</f>
        <v>11195057300</v>
      </c>
      <c r="J7" s="712">
        <v>0</v>
      </c>
      <c r="K7" s="712">
        <v>0</v>
      </c>
      <c r="L7" s="712">
        <v>8719346300</v>
      </c>
      <c r="M7" s="712">
        <v>1423333000</v>
      </c>
      <c r="N7" s="712">
        <v>1052378000</v>
      </c>
      <c r="O7" s="1012">
        <v>0</v>
      </c>
      <c r="P7" s="1013"/>
      <c r="Q7" s="712">
        <v>0</v>
      </c>
      <c r="R7" s="712">
        <v>0</v>
      </c>
      <c r="S7" s="712">
        <v>0</v>
      </c>
    </row>
    <row r="8" spans="1:19">
      <c r="A8" s="709" t="s">
        <v>4</v>
      </c>
      <c r="B8" s="709" t="s">
        <v>34</v>
      </c>
      <c r="C8" s="710" t="s">
        <v>35</v>
      </c>
      <c r="D8" s="709" t="s">
        <v>196</v>
      </c>
      <c r="E8" s="1010" t="s">
        <v>197</v>
      </c>
      <c r="F8" s="1011"/>
      <c r="G8" s="711" t="s">
        <v>93</v>
      </c>
      <c r="H8" s="712">
        <v>38220</v>
      </c>
      <c r="I8" s="712">
        <f t="shared" ref="I8:I74" si="0">J8+K8+L8+M8+N8+O8+Q8+R8+S8</f>
        <v>12235726100</v>
      </c>
      <c r="J8" s="712">
        <v>0</v>
      </c>
      <c r="K8" s="712">
        <v>0</v>
      </c>
      <c r="L8" s="712">
        <v>9498161500</v>
      </c>
      <c r="M8" s="712">
        <v>1526389000</v>
      </c>
      <c r="N8" s="712">
        <v>1211175600</v>
      </c>
      <c r="O8" s="1012">
        <v>0</v>
      </c>
      <c r="P8" s="1013"/>
      <c r="Q8" s="712">
        <v>0</v>
      </c>
      <c r="R8" s="712">
        <v>0</v>
      </c>
      <c r="S8" s="712">
        <v>0</v>
      </c>
    </row>
    <row r="9" spans="1:19">
      <c r="A9" s="709" t="s">
        <v>4</v>
      </c>
      <c r="B9" s="709" t="s">
        <v>34</v>
      </c>
      <c r="C9" s="710" t="s">
        <v>35</v>
      </c>
      <c r="D9" s="709" t="s">
        <v>196</v>
      </c>
      <c r="E9" s="1010" t="s">
        <v>197</v>
      </c>
      <c r="F9" s="1011"/>
      <c r="G9" s="711" t="s">
        <v>94</v>
      </c>
      <c r="H9" s="712">
        <v>38195</v>
      </c>
      <c r="I9" s="712">
        <f t="shared" si="0"/>
        <v>12227844727</v>
      </c>
      <c r="J9" s="712">
        <v>0</v>
      </c>
      <c r="K9" s="712">
        <v>0</v>
      </c>
      <c r="L9" s="712">
        <v>9496201413</v>
      </c>
      <c r="M9" s="712">
        <v>1523038297</v>
      </c>
      <c r="N9" s="712">
        <v>1208605017</v>
      </c>
      <c r="O9" s="1012">
        <v>0</v>
      </c>
      <c r="P9" s="1013"/>
      <c r="Q9" s="712">
        <v>0</v>
      </c>
      <c r="R9" s="712">
        <v>0</v>
      </c>
      <c r="S9" s="712">
        <v>0</v>
      </c>
    </row>
    <row r="10" spans="1:19" ht="30" customHeight="1">
      <c r="A10" s="709" t="s">
        <v>4</v>
      </c>
      <c r="B10" s="709" t="s">
        <v>34</v>
      </c>
      <c r="C10" s="710" t="s">
        <v>35</v>
      </c>
      <c r="D10" s="709" t="s">
        <v>198</v>
      </c>
      <c r="E10" s="1010" t="s">
        <v>199</v>
      </c>
      <c r="F10" s="1011"/>
      <c r="G10" s="711" t="s">
        <v>92</v>
      </c>
      <c r="H10" s="712">
        <v>279</v>
      </c>
      <c r="I10" s="712">
        <f t="shared" si="0"/>
        <v>469800000</v>
      </c>
      <c r="J10" s="712">
        <v>0</v>
      </c>
      <c r="K10" s="712">
        <v>0</v>
      </c>
      <c r="L10" s="712">
        <v>345300000</v>
      </c>
      <c r="M10" s="712">
        <v>56000000</v>
      </c>
      <c r="N10" s="712">
        <v>68500000</v>
      </c>
      <c r="O10" s="1012">
        <v>0</v>
      </c>
      <c r="P10" s="1013"/>
      <c r="Q10" s="712">
        <v>0</v>
      </c>
      <c r="R10" s="712">
        <v>0</v>
      </c>
      <c r="S10" s="712">
        <v>0</v>
      </c>
    </row>
    <row r="11" spans="1:19" ht="24" customHeight="1">
      <c r="A11" s="709" t="s">
        <v>4</v>
      </c>
      <c r="B11" s="709" t="s">
        <v>34</v>
      </c>
      <c r="C11" s="710" t="s">
        <v>35</v>
      </c>
      <c r="D11" s="709" t="s">
        <v>198</v>
      </c>
      <c r="E11" s="1010" t="s">
        <v>199</v>
      </c>
      <c r="F11" s="1011"/>
      <c r="G11" s="711" t="s">
        <v>93</v>
      </c>
      <c r="H11" s="712">
        <v>279</v>
      </c>
      <c r="I11" s="712">
        <f t="shared" si="0"/>
        <v>486920000</v>
      </c>
      <c r="J11" s="712">
        <v>0</v>
      </c>
      <c r="K11" s="712">
        <v>0</v>
      </c>
      <c r="L11" s="712">
        <v>345800000</v>
      </c>
      <c r="M11" s="712">
        <v>56500000</v>
      </c>
      <c r="N11" s="712">
        <v>84620000</v>
      </c>
      <c r="O11" s="1012">
        <v>0</v>
      </c>
      <c r="P11" s="1013"/>
      <c r="Q11" s="712">
        <v>0</v>
      </c>
      <c r="R11" s="712">
        <v>0</v>
      </c>
      <c r="S11" s="712">
        <v>0</v>
      </c>
    </row>
    <row r="12" spans="1:19" ht="24.75" customHeight="1">
      <c r="A12" s="709" t="s">
        <v>4</v>
      </c>
      <c r="B12" s="709" t="s">
        <v>34</v>
      </c>
      <c r="C12" s="710" t="s">
        <v>35</v>
      </c>
      <c r="D12" s="709" t="s">
        <v>198</v>
      </c>
      <c r="E12" s="1010" t="s">
        <v>199</v>
      </c>
      <c r="F12" s="1011"/>
      <c r="G12" s="711" t="s">
        <v>94</v>
      </c>
      <c r="H12" s="712">
        <v>279</v>
      </c>
      <c r="I12" s="712">
        <f t="shared" si="0"/>
        <v>484304453</v>
      </c>
      <c r="J12" s="712">
        <v>0</v>
      </c>
      <c r="K12" s="712">
        <v>0</v>
      </c>
      <c r="L12" s="712">
        <v>344690331</v>
      </c>
      <c r="M12" s="712">
        <v>55041341</v>
      </c>
      <c r="N12" s="712">
        <v>84572781</v>
      </c>
      <c r="O12" s="1012">
        <v>0</v>
      </c>
      <c r="P12" s="1013"/>
      <c r="Q12" s="712">
        <v>0</v>
      </c>
      <c r="R12" s="712">
        <v>0</v>
      </c>
      <c r="S12" s="712">
        <v>0</v>
      </c>
    </row>
    <row r="13" spans="1:19" ht="24" customHeight="1">
      <c r="A13" s="709" t="s">
        <v>4</v>
      </c>
      <c r="B13" s="709" t="s">
        <v>34</v>
      </c>
      <c r="C13" s="710" t="s">
        <v>35</v>
      </c>
      <c r="D13" s="709" t="s">
        <v>200</v>
      </c>
      <c r="E13" s="1010" t="s">
        <v>201</v>
      </c>
      <c r="F13" s="1011"/>
      <c r="G13" s="711" t="s">
        <v>92</v>
      </c>
      <c r="H13" s="712">
        <v>58</v>
      </c>
      <c r="I13" s="712">
        <f t="shared" si="0"/>
        <v>159850000</v>
      </c>
      <c r="J13" s="712">
        <v>0</v>
      </c>
      <c r="K13" s="712">
        <v>0</v>
      </c>
      <c r="L13" s="712">
        <v>122100000</v>
      </c>
      <c r="M13" s="712">
        <v>20250000</v>
      </c>
      <c r="N13" s="712">
        <v>17500000</v>
      </c>
      <c r="O13" s="1012">
        <v>0</v>
      </c>
      <c r="P13" s="1013"/>
      <c r="Q13" s="712">
        <v>0</v>
      </c>
      <c r="R13" s="712">
        <v>0</v>
      </c>
      <c r="S13" s="712">
        <v>0</v>
      </c>
    </row>
    <row r="14" spans="1:19" ht="24" customHeight="1">
      <c r="A14" s="709" t="s">
        <v>4</v>
      </c>
      <c r="B14" s="709" t="s">
        <v>34</v>
      </c>
      <c r="C14" s="710" t="s">
        <v>35</v>
      </c>
      <c r="D14" s="709" t="s">
        <v>200</v>
      </c>
      <c r="E14" s="1010" t="s">
        <v>201</v>
      </c>
      <c r="F14" s="1011"/>
      <c r="G14" s="711" t="s">
        <v>93</v>
      </c>
      <c r="H14" s="712">
        <v>58</v>
      </c>
      <c r="I14" s="712">
        <f t="shared" si="0"/>
        <v>171823900</v>
      </c>
      <c r="J14" s="712">
        <v>0</v>
      </c>
      <c r="K14" s="712">
        <v>0</v>
      </c>
      <c r="L14" s="712">
        <v>130300000</v>
      </c>
      <c r="M14" s="712">
        <v>20364000</v>
      </c>
      <c r="N14" s="712">
        <v>21159900</v>
      </c>
      <c r="O14" s="1012">
        <v>0</v>
      </c>
      <c r="P14" s="1013"/>
      <c r="Q14" s="712">
        <v>0</v>
      </c>
      <c r="R14" s="712">
        <v>0</v>
      </c>
      <c r="S14" s="712">
        <v>0</v>
      </c>
    </row>
    <row r="15" spans="1:19" ht="24" customHeight="1">
      <c r="A15" s="709" t="s">
        <v>4</v>
      </c>
      <c r="B15" s="709" t="s">
        <v>34</v>
      </c>
      <c r="C15" s="710" t="s">
        <v>35</v>
      </c>
      <c r="D15" s="709" t="s">
        <v>200</v>
      </c>
      <c r="E15" s="1010" t="s">
        <v>201</v>
      </c>
      <c r="F15" s="1011"/>
      <c r="G15" s="711" t="s">
        <v>94</v>
      </c>
      <c r="H15" s="712">
        <v>58</v>
      </c>
      <c r="I15" s="712">
        <f t="shared" si="0"/>
        <v>171537388</v>
      </c>
      <c r="J15" s="712">
        <v>0</v>
      </c>
      <c r="K15" s="712">
        <v>0</v>
      </c>
      <c r="L15" s="712">
        <v>130297682</v>
      </c>
      <c r="M15" s="712">
        <v>20142717</v>
      </c>
      <c r="N15" s="712">
        <v>21096989</v>
      </c>
      <c r="O15" s="1012">
        <v>0</v>
      </c>
      <c r="P15" s="1013"/>
      <c r="Q15" s="712">
        <v>0</v>
      </c>
      <c r="R15" s="712">
        <v>0</v>
      </c>
      <c r="S15" s="712">
        <v>0</v>
      </c>
    </row>
    <row r="16" spans="1:19" ht="22.5" customHeight="1">
      <c r="A16" s="709" t="s">
        <v>4</v>
      </c>
      <c r="B16" s="709" t="s">
        <v>34</v>
      </c>
      <c r="C16" s="710" t="s">
        <v>35</v>
      </c>
      <c r="D16" s="709" t="s">
        <v>202</v>
      </c>
      <c r="E16" s="1010" t="s">
        <v>203</v>
      </c>
      <c r="F16" s="1011"/>
      <c r="G16" s="711" t="s">
        <v>92</v>
      </c>
      <c r="H16" s="712">
        <v>226</v>
      </c>
      <c r="I16" s="712">
        <f t="shared" si="0"/>
        <v>355806000</v>
      </c>
      <c r="J16" s="712">
        <v>0</v>
      </c>
      <c r="K16" s="712">
        <v>0</v>
      </c>
      <c r="L16" s="712">
        <v>197800000</v>
      </c>
      <c r="M16" s="712">
        <v>33006000</v>
      </c>
      <c r="N16" s="712">
        <v>67000000</v>
      </c>
      <c r="O16" s="1012">
        <v>0</v>
      </c>
      <c r="P16" s="1013"/>
      <c r="Q16" s="712">
        <v>0</v>
      </c>
      <c r="R16" s="712">
        <v>0</v>
      </c>
      <c r="S16" s="712">
        <v>58000000</v>
      </c>
    </row>
    <row r="17" spans="1:19" ht="27.75" customHeight="1">
      <c r="A17" s="709" t="s">
        <v>4</v>
      </c>
      <c r="B17" s="709" t="s">
        <v>34</v>
      </c>
      <c r="C17" s="710" t="s">
        <v>35</v>
      </c>
      <c r="D17" s="709" t="s">
        <v>202</v>
      </c>
      <c r="E17" s="1010" t="s">
        <v>203</v>
      </c>
      <c r="F17" s="1011"/>
      <c r="G17" s="711" t="s">
        <v>93</v>
      </c>
      <c r="H17" s="712">
        <v>206</v>
      </c>
      <c r="I17" s="712">
        <f t="shared" si="0"/>
        <v>323675525</v>
      </c>
      <c r="J17" s="712">
        <v>0</v>
      </c>
      <c r="K17" s="712">
        <v>0</v>
      </c>
      <c r="L17" s="712">
        <v>192383800</v>
      </c>
      <c r="M17" s="712">
        <v>30596000</v>
      </c>
      <c r="N17" s="712">
        <v>72976000</v>
      </c>
      <c r="O17" s="1012">
        <v>0</v>
      </c>
      <c r="P17" s="1013"/>
      <c r="Q17" s="712">
        <v>0</v>
      </c>
      <c r="R17" s="712">
        <v>0</v>
      </c>
      <c r="S17" s="712">
        <v>27719725</v>
      </c>
    </row>
    <row r="18" spans="1:19" ht="30" customHeight="1">
      <c r="A18" s="709" t="s">
        <v>4</v>
      </c>
      <c r="B18" s="709" t="s">
        <v>34</v>
      </c>
      <c r="C18" s="710" t="s">
        <v>35</v>
      </c>
      <c r="D18" s="709" t="s">
        <v>202</v>
      </c>
      <c r="E18" s="1010" t="s">
        <v>203</v>
      </c>
      <c r="F18" s="1011"/>
      <c r="G18" s="711" t="s">
        <v>94</v>
      </c>
      <c r="H18" s="712">
        <v>206</v>
      </c>
      <c r="I18" s="713">
        <f t="shared" si="0"/>
        <v>323549086</v>
      </c>
      <c r="J18" s="713">
        <v>0</v>
      </c>
      <c r="K18" s="713">
        <v>0</v>
      </c>
      <c r="L18" s="713">
        <v>192382529</v>
      </c>
      <c r="M18" s="713">
        <v>30523845</v>
      </c>
      <c r="N18" s="713">
        <v>72922987</v>
      </c>
      <c r="O18" s="1012">
        <v>0</v>
      </c>
      <c r="P18" s="1013"/>
      <c r="Q18" s="712">
        <v>0</v>
      </c>
      <c r="R18" s="712">
        <v>0</v>
      </c>
      <c r="S18" s="712">
        <v>27719725</v>
      </c>
    </row>
    <row r="19" spans="1:19" ht="24" customHeight="1">
      <c r="A19" s="709" t="s">
        <v>4</v>
      </c>
      <c r="B19" s="709" t="s">
        <v>34</v>
      </c>
      <c r="C19" s="710" t="s">
        <v>35</v>
      </c>
      <c r="D19" s="709" t="s">
        <v>204</v>
      </c>
      <c r="E19" s="1010" t="s">
        <v>205</v>
      </c>
      <c r="F19" s="1011"/>
      <c r="G19" s="711" t="s">
        <v>92</v>
      </c>
      <c r="H19" s="712">
        <v>7227</v>
      </c>
      <c r="I19" s="712">
        <f t="shared" si="0"/>
        <v>381100000</v>
      </c>
      <c r="J19" s="712">
        <v>0</v>
      </c>
      <c r="K19" s="712">
        <v>0</v>
      </c>
      <c r="L19" s="712">
        <v>296600000</v>
      </c>
      <c r="M19" s="712">
        <v>49500000</v>
      </c>
      <c r="N19" s="712">
        <v>35000000</v>
      </c>
      <c r="O19" s="1012">
        <v>0</v>
      </c>
      <c r="P19" s="1013"/>
      <c r="Q19" s="712">
        <v>0</v>
      </c>
      <c r="R19" s="712">
        <v>0</v>
      </c>
      <c r="S19" s="712">
        <v>0</v>
      </c>
    </row>
    <row r="20" spans="1:19" ht="24" customHeight="1">
      <c r="A20" s="709" t="s">
        <v>4</v>
      </c>
      <c r="B20" s="709" t="s">
        <v>34</v>
      </c>
      <c r="C20" s="710" t="s">
        <v>35</v>
      </c>
      <c r="D20" s="709" t="s">
        <v>204</v>
      </c>
      <c r="E20" s="1010" t="s">
        <v>205</v>
      </c>
      <c r="F20" s="1011"/>
      <c r="G20" s="711" t="s">
        <v>93</v>
      </c>
      <c r="H20" s="712">
        <v>7796</v>
      </c>
      <c r="I20" s="712">
        <f t="shared" si="0"/>
        <v>411112400</v>
      </c>
      <c r="J20" s="712">
        <v>0</v>
      </c>
      <c r="K20" s="712">
        <v>0</v>
      </c>
      <c r="L20" s="712">
        <v>322017000</v>
      </c>
      <c r="M20" s="712">
        <v>49200000</v>
      </c>
      <c r="N20" s="712">
        <v>39895400</v>
      </c>
      <c r="O20" s="1012">
        <v>0</v>
      </c>
      <c r="P20" s="1013"/>
      <c r="Q20" s="712">
        <v>0</v>
      </c>
      <c r="R20" s="712">
        <v>0</v>
      </c>
      <c r="S20" s="712">
        <v>0</v>
      </c>
    </row>
    <row r="21" spans="1:19" ht="24" customHeight="1">
      <c r="A21" s="709" t="s">
        <v>4</v>
      </c>
      <c r="B21" s="709" t="s">
        <v>34</v>
      </c>
      <c r="C21" s="710" t="s">
        <v>35</v>
      </c>
      <c r="D21" s="709" t="s">
        <v>204</v>
      </c>
      <c r="E21" s="1010" t="s">
        <v>205</v>
      </c>
      <c r="F21" s="1011"/>
      <c r="G21" s="711" t="s">
        <v>94</v>
      </c>
      <c r="H21" s="712">
        <v>7796</v>
      </c>
      <c r="I21" s="712">
        <f t="shared" si="0"/>
        <v>410785775</v>
      </c>
      <c r="J21" s="712">
        <v>0</v>
      </c>
      <c r="K21" s="712">
        <v>0</v>
      </c>
      <c r="L21" s="712">
        <v>322015711</v>
      </c>
      <c r="M21" s="712">
        <v>48896324</v>
      </c>
      <c r="N21" s="712">
        <v>39873740</v>
      </c>
      <c r="O21" s="1012">
        <v>0</v>
      </c>
      <c r="P21" s="1013"/>
      <c r="Q21" s="712">
        <v>0</v>
      </c>
      <c r="R21" s="712">
        <v>0</v>
      </c>
      <c r="S21" s="712">
        <v>0</v>
      </c>
    </row>
    <row r="22" spans="1:19" ht="24" customHeight="1">
      <c r="A22" s="709" t="s">
        <v>4</v>
      </c>
      <c r="B22" s="709" t="s">
        <v>34</v>
      </c>
      <c r="C22" s="710" t="s">
        <v>35</v>
      </c>
      <c r="D22" s="709" t="s">
        <v>206</v>
      </c>
      <c r="E22" s="1010" t="s">
        <v>207</v>
      </c>
      <c r="F22" s="1011"/>
      <c r="G22" s="711" t="s">
        <v>92</v>
      </c>
      <c r="H22" s="712">
        <v>676</v>
      </c>
      <c r="I22" s="712">
        <f t="shared" si="0"/>
        <v>1288080000</v>
      </c>
      <c r="J22" s="712">
        <v>0</v>
      </c>
      <c r="K22" s="712">
        <v>0</v>
      </c>
      <c r="L22" s="712">
        <v>896100000</v>
      </c>
      <c r="M22" s="712">
        <v>148180000</v>
      </c>
      <c r="N22" s="712">
        <v>243800000</v>
      </c>
      <c r="O22" s="1012">
        <v>0</v>
      </c>
      <c r="P22" s="1013"/>
      <c r="Q22" s="712">
        <v>0</v>
      </c>
      <c r="R22" s="712">
        <v>0</v>
      </c>
      <c r="S22" s="712">
        <v>0</v>
      </c>
    </row>
    <row r="23" spans="1:19" ht="24" customHeight="1">
      <c r="A23" s="709" t="s">
        <v>4</v>
      </c>
      <c r="B23" s="709" t="s">
        <v>34</v>
      </c>
      <c r="C23" s="710" t="s">
        <v>35</v>
      </c>
      <c r="D23" s="709" t="s">
        <v>206</v>
      </c>
      <c r="E23" s="1010" t="s">
        <v>207</v>
      </c>
      <c r="F23" s="1011"/>
      <c r="G23" s="711" t="s">
        <v>93</v>
      </c>
      <c r="H23" s="712">
        <v>685</v>
      </c>
      <c r="I23" s="712">
        <f t="shared" si="0"/>
        <v>1305619500</v>
      </c>
      <c r="J23" s="712">
        <v>0</v>
      </c>
      <c r="K23" s="712">
        <v>0</v>
      </c>
      <c r="L23" s="712">
        <v>878229900</v>
      </c>
      <c r="M23" s="712">
        <v>141930000</v>
      </c>
      <c r="N23" s="712">
        <v>285459600</v>
      </c>
      <c r="O23" s="1012">
        <v>0</v>
      </c>
      <c r="P23" s="1013"/>
      <c r="Q23" s="712">
        <v>0</v>
      </c>
      <c r="R23" s="712">
        <v>0</v>
      </c>
      <c r="S23" s="712">
        <v>0</v>
      </c>
    </row>
    <row r="24" spans="1:19" ht="24" customHeight="1">
      <c r="A24" s="709" t="s">
        <v>4</v>
      </c>
      <c r="B24" s="709" t="s">
        <v>34</v>
      </c>
      <c r="C24" s="710" t="s">
        <v>35</v>
      </c>
      <c r="D24" s="709" t="s">
        <v>206</v>
      </c>
      <c r="E24" s="1010" t="s">
        <v>207</v>
      </c>
      <c r="F24" s="1011"/>
      <c r="G24" s="711" t="s">
        <v>94</v>
      </c>
      <c r="H24" s="712">
        <v>685</v>
      </c>
      <c r="I24" s="712">
        <f t="shared" si="0"/>
        <v>1303352705</v>
      </c>
      <c r="J24" s="712">
        <v>0</v>
      </c>
      <c r="K24" s="712">
        <v>0</v>
      </c>
      <c r="L24" s="712">
        <v>878143929</v>
      </c>
      <c r="M24" s="712">
        <v>140987522</v>
      </c>
      <c r="N24" s="712">
        <v>284221254</v>
      </c>
      <c r="O24" s="1012">
        <v>0</v>
      </c>
      <c r="P24" s="1013"/>
      <c r="Q24" s="712">
        <v>0</v>
      </c>
      <c r="R24" s="712">
        <v>0</v>
      </c>
      <c r="S24" s="712">
        <v>0</v>
      </c>
    </row>
    <row r="25" spans="1:19" ht="24" customHeight="1">
      <c r="A25" s="709" t="s">
        <v>4</v>
      </c>
      <c r="B25" s="709" t="s">
        <v>34</v>
      </c>
      <c r="C25" s="710" t="s">
        <v>35</v>
      </c>
      <c r="D25" s="709" t="s">
        <v>208</v>
      </c>
      <c r="E25" s="1010" t="s">
        <v>209</v>
      </c>
      <c r="F25" s="1011"/>
      <c r="G25" s="711" t="s">
        <v>92</v>
      </c>
      <c r="H25" s="712">
        <v>67</v>
      </c>
      <c r="I25" s="712">
        <f t="shared" si="0"/>
        <v>410600000</v>
      </c>
      <c r="J25" s="712">
        <v>0</v>
      </c>
      <c r="K25" s="712">
        <v>0</v>
      </c>
      <c r="L25" s="712">
        <v>330000000</v>
      </c>
      <c r="M25" s="712">
        <v>53600000</v>
      </c>
      <c r="N25" s="712">
        <v>27000000</v>
      </c>
      <c r="O25" s="1012">
        <v>0</v>
      </c>
      <c r="P25" s="1013"/>
      <c r="Q25" s="712">
        <v>0</v>
      </c>
      <c r="R25" s="712">
        <v>0</v>
      </c>
      <c r="S25" s="712">
        <v>0</v>
      </c>
    </row>
    <row r="26" spans="1:19" ht="24" customHeight="1">
      <c r="A26" s="709" t="s">
        <v>4</v>
      </c>
      <c r="B26" s="709" t="s">
        <v>34</v>
      </c>
      <c r="C26" s="710" t="s">
        <v>35</v>
      </c>
      <c r="D26" s="709" t="s">
        <v>208</v>
      </c>
      <c r="E26" s="1010" t="s">
        <v>209</v>
      </c>
      <c r="F26" s="1011"/>
      <c r="G26" s="711" t="s">
        <v>93</v>
      </c>
      <c r="H26" s="712">
        <v>67</v>
      </c>
      <c r="I26" s="712">
        <f t="shared" si="0"/>
        <v>426202000</v>
      </c>
      <c r="J26" s="712">
        <v>0</v>
      </c>
      <c r="K26" s="712">
        <v>0</v>
      </c>
      <c r="L26" s="712">
        <v>338500000</v>
      </c>
      <c r="M26" s="712">
        <v>55800000</v>
      </c>
      <c r="N26" s="712">
        <v>31902000</v>
      </c>
      <c r="O26" s="1012">
        <v>0</v>
      </c>
      <c r="P26" s="1013"/>
      <c r="Q26" s="712">
        <v>0</v>
      </c>
      <c r="R26" s="712">
        <v>0</v>
      </c>
      <c r="S26" s="712">
        <v>0</v>
      </c>
    </row>
    <row r="27" spans="1:19" ht="24" customHeight="1">
      <c r="A27" s="709" t="s">
        <v>4</v>
      </c>
      <c r="B27" s="709" t="s">
        <v>34</v>
      </c>
      <c r="C27" s="710" t="s">
        <v>35</v>
      </c>
      <c r="D27" s="709" t="s">
        <v>208</v>
      </c>
      <c r="E27" s="1010" t="s">
        <v>209</v>
      </c>
      <c r="F27" s="1011"/>
      <c r="G27" s="711" t="s">
        <v>94</v>
      </c>
      <c r="H27" s="712">
        <v>67</v>
      </c>
      <c r="I27" s="712">
        <f t="shared" si="0"/>
        <v>425414445</v>
      </c>
      <c r="J27" s="712">
        <v>0</v>
      </c>
      <c r="K27" s="712">
        <v>0</v>
      </c>
      <c r="L27" s="712">
        <v>338428373</v>
      </c>
      <c r="M27" s="712">
        <v>55796512</v>
      </c>
      <c r="N27" s="712">
        <v>31189560</v>
      </c>
      <c r="O27" s="1012">
        <v>0</v>
      </c>
      <c r="P27" s="1013"/>
      <c r="Q27" s="712">
        <v>0</v>
      </c>
      <c r="R27" s="712">
        <v>0</v>
      </c>
      <c r="S27" s="712">
        <v>0</v>
      </c>
    </row>
    <row r="28" spans="1:19">
      <c r="A28" s="709" t="s">
        <v>4</v>
      </c>
      <c r="B28" s="709" t="s">
        <v>34</v>
      </c>
      <c r="C28" s="710" t="s">
        <v>35</v>
      </c>
      <c r="D28" s="709" t="s">
        <v>210</v>
      </c>
      <c r="E28" s="1010" t="s">
        <v>211</v>
      </c>
      <c r="F28" s="1011"/>
      <c r="G28" s="711" t="s">
        <v>92</v>
      </c>
      <c r="H28" s="712">
        <v>62</v>
      </c>
      <c r="I28" s="712">
        <f t="shared" si="0"/>
        <v>166540000</v>
      </c>
      <c r="J28" s="712">
        <v>0</v>
      </c>
      <c r="K28" s="712">
        <v>0</v>
      </c>
      <c r="L28" s="712">
        <v>120000000</v>
      </c>
      <c r="M28" s="712">
        <v>20040000</v>
      </c>
      <c r="N28" s="712">
        <v>26500000</v>
      </c>
      <c r="O28" s="1012">
        <v>0</v>
      </c>
      <c r="P28" s="1013"/>
      <c r="Q28" s="712">
        <v>0</v>
      </c>
      <c r="R28" s="712">
        <v>0</v>
      </c>
      <c r="S28" s="712">
        <v>0</v>
      </c>
    </row>
    <row r="29" spans="1:19">
      <c r="A29" s="709" t="s">
        <v>4</v>
      </c>
      <c r="B29" s="709" t="s">
        <v>34</v>
      </c>
      <c r="C29" s="710" t="s">
        <v>35</v>
      </c>
      <c r="D29" s="709" t="s">
        <v>210</v>
      </c>
      <c r="E29" s="1010" t="s">
        <v>211</v>
      </c>
      <c r="F29" s="1011"/>
      <c r="G29" s="711" t="s">
        <v>93</v>
      </c>
      <c r="H29" s="712">
        <v>65</v>
      </c>
      <c r="I29" s="712">
        <f t="shared" si="0"/>
        <v>175524000</v>
      </c>
      <c r="J29" s="712">
        <v>0</v>
      </c>
      <c r="K29" s="712">
        <v>0</v>
      </c>
      <c r="L29" s="712">
        <v>126300000</v>
      </c>
      <c r="M29" s="712">
        <v>20340000</v>
      </c>
      <c r="N29" s="712">
        <v>28884000</v>
      </c>
      <c r="O29" s="1012">
        <v>0</v>
      </c>
      <c r="P29" s="1013"/>
      <c r="Q29" s="712">
        <v>0</v>
      </c>
      <c r="R29" s="712">
        <v>0</v>
      </c>
      <c r="S29" s="712">
        <v>0</v>
      </c>
    </row>
    <row r="30" spans="1:19">
      <c r="A30" s="709" t="s">
        <v>4</v>
      </c>
      <c r="B30" s="709" t="s">
        <v>34</v>
      </c>
      <c r="C30" s="710" t="s">
        <v>35</v>
      </c>
      <c r="D30" s="709" t="s">
        <v>210</v>
      </c>
      <c r="E30" s="1010" t="s">
        <v>211</v>
      </c>
      <c r="F30" s="1011"/>
      <c r="G30" s="711" t="s">
        <v>94</v>
      </c>
      <c r="H30" s="712">
        <v>65</v>
      </c>
      <c r="I30" s="712">
        <f t="shared" si="0"/>
        <v>175524000</v>
      </c>
      <c r="J30" s="712">
        <v>0</v>
      </c>
      <c r="K30" s="712">
        <v>0</v>
      </c>
      <c r="L30" s="712">
        <v>126300000</v>
      </c>
      <c r="M30" s="712">
        <v>20340000</v>
      </c>
      <c r="N30" s="712">
        <v>28884000</v>
      </c>
      <c r="O30" s="1012">
        <v>0</v>
      </c>
      <c r="P30" s="1013"/>
      <c r="Q30" s="712">
        <v>0</v>
      </c>
      <c r="R30" s="712">
        <v>0</v>
      </c>
      <c r="S30" s="712">
        <v>0</v>
      </c>
    </row>
    <row r="31" spans="1:19" ht="39" customHeight="1">
      <c r="A31" s="709" t="s">
        <v>4</v>
      </c>
      <c r="B31" s="709" t="s">
        <v>34</v>
      </c>
      <c r="C31" s="710" t="s">
        <v>35</v>
      </c>
      <c r="D31" s="709" t="s">
        <v>212</v>
      </c>
      <c r="E31" s="1010" t="s">
        <v>347</v>
      </c>
      <c r="F31" s="1011"/>
      <c r="G31" s="711" t="s">
        <v>92</v>
      </c>
      <c r="H31" s="712">
        <v>48062131</v>
      </c>
      <c r="I31" s="712">
        <f t="shared" si="0"/>
        <v>3295907000</v>
      </c>
      <c r="J31" s="712">
        <v>0</v>
      </c>
      <c r="K31" s="712">
        <v>0</v>
      </c>
      <c r="L31" s="712">
        <v>2608600000</v>
      </c>
      <c r="M31" s="712">
        <v>431107000</v>
      </c>
      <c r="N31" s="712">
        <v>256200000</v>
      </c>
      <c r="O31" s="1012">
        <v>0</v>
      </c>
      <c r="P31" s="1013"/>
      <c r="Q31" s="712">
        <v>0</v>
      </c>
      <c r="R31" s="712">
        <v>0</v>
      </c>
      <c r="S31" s="712">
        <v>0</v>
      </c>
    </row>
    <row r="32" spans="1:19" ht="35.25" customHeight="1">
      <c r="A32" s="709" t="s">
        <v>4</v>
      </c>
      <c r="B32" s="709" t="s">
        <v>34</v>
      </c>
      <c r="C32" s="710" t="s">
        <v>35</v>
      </c>
      <c r="D32" s="709" t="s">
        <v>212</v>
      </c>
      <c r="E32" s="1010" t="s">
        <v>347</v>
      </c>
      <c r="F32" s="1011"/>
      <c r="G32" s="711" t="s">
        <v>93</v>
      </c>
      <c r="H32" s="712">
        <v>50237000</v>
      </c>
      <c r="I32" s="712">
        <f t="shared" si="0"/>
        <v>3445071600</v>
      </c>
      <c r="J32" s="712">
        <v>0</v>
      </c>
      <c r="K32" s="712">
        <v>0</v>
      </c>
      <c r="L32" s="712">
        <v>2703536700</v>
      </c>
      <c r="M32" s="712">
        <v>436644000</v>
      </c>
      <c r="N32" s="712">
        <v>304890900</v>
      </c>
      <c r="O32" s="1012">
        <v>0</v>
      </c>
      <c r="P32" s="1013"/>
      <c r="Q32" s="712">
        <v>0</v>
      </c>
      <c r="R32" s="712">
        <v>0</v>
      </c>
      <c r="S32" s="712">
        <v>0</v>
      </c>
    </row>
    <row r="33" spans="1:19" ht="39.75" customHeight="1">
      <c r="A33" s="709" t="s">
        <v>4</v>
      </c>
      <c r="B33" s="709" t="s">
        <v>34</v>
      </c>
      <c r="C33" s="710" t="s">
        <v>35</v>
      </c>
      <c r="D33" s="709" t="s">
        <v>212</v>
      </c>
      <c r="E33" s="1010" t="s">
        <v>347</v>
      </c>
      <c r="F33" s="1011"/>
      <c r="G33" s="711" t="s">
        <v>94</v>
      </c>
      <c r="H33" s="712">
        <v>50157000</v>
      </c>
      <c r="I33" s="712">
        <f t="shared" si="0"/>
        <v>3439579042</v>
      </c>
      <c r="J33" s="712">
        <v>0</v>
      </c>
      <c r="K33" s="712">
        <v>0</v>
      </c>
      <c r="L33" s="712">
        <v>2702089437</v>
      </c>
      <c r="M33" s="712">
        <v>434546748</v>
      </c>
      <c r="N33" s="712">
        <v>302942857</v>
      </c>
      <c r="O33" s="1012">
        <v>0</v>
      </c>
      <c r="P33" s="1013"/>
      <c r="Q33" s="712">
        <v>0</v>
      </c>
      <c r="R33" s="712">
        <v>0</v>
      </c>
      <c r="S33" s="712">
        <v>0</v>
      </c>
    </row>
    <row r="34" spans="1:19" ht="28.5" customHeight="1">
      <c r="A34" s="709" t="s">
        <v>4</v>
      </c>
      <c r="B34" s="709" t="s">
        <v>34</v>
      </c>
      <c r="C34" s="710" t="s">
        <v>35</v>
      </c>
      <c r="D34" s="709" t="s">
        <v>214</v>
      </c>
      <c r="E34" s="1010" t="s">
        <v>215</v>
      </c>
      <c r="F34" s="1011"/>
      <c r="G34" s="711" t="s">
        <v>92</v>
      </c>
      <c r="H34" s="712">
        <v>229</v>
      </c>
      <c r="I34" s="712">
        <f t="shared" si="0"/>
        <v>89400000</v>
      </c>
      <c r="J34" s="712">
        <v>0</v>
      </c>
      <c r="K34" s="712">
        <v>0</v>
      </c>
      <c r="L34" s="712">
        <v>57000000</v>
      </c>
      <c r="M34" s="712">
        <v>9400000</v>
      </c>
      <c r="N34" s="712">
        <v>23000000</v>
      </c>
      <c r="O34" s="1012">
        <v>0</v>
      </c>
      <c r="P34" s="1013"/>
      <c r="Q34" s="712">
        <v>0</v>
      </c>
      <c r="R34" s="712">
        <v>0</v>
      </c>
      <c r="S34" s="712">
        <v>0</v>
      </c>
    </row>
    <row r="35" spans="1:19" ht="28.5" customHeight="1">
      <c r="A35" s="709" t="s">
        <v>4</v>
      </c>
      <c r="B35" s="709" t="s">
        <v>34</v>
      </c>
      <c r="C35" s="710" t="s">
        <v>35</v>
      </c>
      <c r="D35" s="709" t="s">
        <v>214</v>
      </c>
      <c r="E35" s="1010" t="s">
        <v>215</v>
      </c>
      <c r="F35" s="1011"/>
      <c r="G35" s="711" t="s">
        <v>93</v>
      </c>
      <c r="H35" s="712">
        <v>229</v>
      </c>
      <c r="I35" s="712">
        <f t="shared" si="0"/>
        <v>95018000</v>
      </c>
      <c r="J35" s="712">
        <v>0</v>
      </c>
      <c r="K35" s="712">
        <v>0</v>
      </c>
      <c r="L35" s="712">
        <v>60850000</v>
      </c>
      <c r="M35" s="712">
        <v>9966000</v>
      </c>
      <c r="N35" s="712">
        <v>24202000</v>
      </c>
      <c r="O35" s="1012">
        <v>0</v>
      </c>
      <c r="P35" s="1013"/>
      <c r="Q35" s="712">
        <v>0</v>
      </c>
      <c r="R35" s="712">
        <v>0</v>
      </c>
      <c r="S35" s="712">
        <v>0</v>
      </c>
    </row>
    <row r="36" spans="1:19" ht="28.5" customHeight="1">
      <c r="A36" s="709" t="s">
        <v>4</v>
      </c>
      <c r="B36" s="709" t="s">
        <v>34</v>
      </c>
      <c r="C36" s="710" t="s">
        <v>35</v>
      </c>
      <c r="D36" s="709" t="s">
        <v>214</v>
      </c>
      <c r="E36" s="1010" t="s">
        <v>215</v>
      </c>
      <c r="F36" s="1011"/>
      <c r="G36" s="711" t="s">
        <v>94</v>
      </c>
      <c r="H36" s="712">
        <v>229</v>
      </c>
      <c r="I36" s="712">
        <f t="shared" si="0"/>
        <v>94090772</v>
      </c>
      <c r="J36" s="712">
        <v>0</v>
      </c>
      <c r="K36" s="712">
        <v>0</v>
      </c>
      <c r="L36" s="712">
        <v>60618421</v>
      </c>
      <c r="M36" s="712">
        <v>9776195</v>
      </c>
      <c r="N36" s="712">
        <v>23696156</v>
      </c>
      <c r="O36" s="1012">
        <v>0</v>
      </c>
      <c r="P36" s="1013"/>
      <c r="Q36" s="712">
        <v>0</v>
      </c>
      <c r="R36" s="712">
        <v>0</v>
      </c>
      <c r="S36" s="712">
        <v>0</v>
      </c>
    </row>
    <row r="37" spans="1:19" ht="28.5" customHeight="1">
      <c r="A37" s="709" t="s">
        <v>4</v>
      </c>
      <c r="B37" s="709" t="s">
        <v>34</v>
      </c>
      <c r="C37" s="710" t="s">
        <v>35</v>
      </c>
      <c r="D37" s="709" t="s">
        <v>216</v>
      </c>
      <c r="E37" s="1010" t="s">
        <v>217</v>
      </c>
      <c r="F37" s="1011"/>
      <c r="G37" s="711" t="s">
        <v>92</v>
      </c>
      <c r="H37" s="712">
        <v>422</v>
      </c>
      <c r="I37" s="712">
        <f t="shared" si="0"/>
        <v>214758000</v>
      </c>
      <c r="J37" s="712">
        <v>0</v>
      </c>
      <c r="K37" s="712">
        <v>0</v>
      </c>
      <c r="L37" s="712">
        <v>0</v>
      </c>
      <c r="M37" s="712">
        <v>0</v>
      </c>
      <c r="N37" s="712">
        <v>115600000</v>
      </c>
      <c r="O37" s="1012">
        <v>0</v>
      </c>
      <c r="P37" s="1013"/>
      <c r="Q37" s="712">
        <v>0</v>
      </c>
      <c r="R37" s="712">
        <v>0</v>
      </c>
      <c r="S37" s="712">
        <v>99158000</v>
      </c>
    </row>
    <row r="38" spans="1:19" ht="28.5" customHeight="1">
      <c r="A38" s="709" t="s">
        <v>4</v>
      </c>
      <c r="B38" s="709" t="s">
        <v>34</v>
      </c>
      <c r="C38" s="710" t="s">
        <v>35</v>
      </c>
      <c r="D38" s="709" t="s">
        <v>216</v>
      </c>
      <c r="E38" s="1010" t="s">
        <v>217</v>
      </c>
      <c r="F38" s="1011"/>
      <c r="G38" s="711" t="s">
        <v>93</v>
      </c>
      <c r="H38" s="712">
        <v>500</v>
      </c>
      <c r="I38" s="712">
        <f t="shared" si="0"/>
        <v>254746520</v>
      </c>
      <c r="J38" s="712">
        <v>0</v>
      </c>
      <c r="K38" s="712">
        <v>0</v>
      </c>
      <c r="L38" s="712">
        <v>0</v>
      </c>
      <c r="M38" s="712">
        <v>0</v>
      </c>
      <c r="N38" s="712">
        <v>115600000</v>
      </c>
      <c r="O38" s="1012">
        <v>0</v>
      </c>
      <c r="P38" s="1013"/>
      <c r="Q38" s="712">
        <v>0</v>
      </c>
      <c r="R38" s="712">
        <v>0</v>
      </c>
      <c r="S38" s="712">
        <v>139146520</v>
      </c>
    </row>
    <row r="39" spans="1:19" ht="28.5" customHeight="1">
      <c r="A39" s="709" t="s">
        <v>4</v>
      </c>
      <c r="B39" s="709" t="s">
        <v>34</v>
      </c>
      <c r="C39" s="710" t="s">
        <v>35</v>
      </c>
      <c r="D39" s="709" t="s">
        <v>216</v>
      </c>
      <c r="E39" s="1010" t="s">
        <v>217</v>
      </c>
      <c r="F39" s="1011"/>
      <c r="G39" s="711" t="s">
        <v>94</v>
      </c>
      <c r="H39" s="712">
        <v>500</v>
      </c>
      <c r="I39" s="712">
        <f t="shared" si="0"/>
        <v>254376394</v>
      </c>
      <c r="J39" s="712">
        <v>0</v>
      </c>
      <c r="K39" s="712">
        <v>0</v>
      </c>
      <c r="L39" s="712">
        <v>0</v>
      </c>
      <c r="M39" s="712">
        <v>0</v>
      </c>
      <c r="N39" s="712">
        <v>115231103</v>
      </c>
      <c r="O39" s="1012">
        <v>0</v>
      </c>
      <c r="P39" s="1013"/>
      <c r="Q39" s="712">
        <v>0</v>
      </c>
      <c r="R39" s="712">
        <v>0</v>
      </c>
      <c r="S39" s="712">
        <v>139145291</v>
      </c>
    </row>
    <row r="40" spans="1:19" ht="25.5" customHeight="1">
      <c r="A40" s="709" t="s">
        <v>4</v>
      </c>
      <c r="B40" s="709" t="s">
        <v>34</v>
      </c>
      <c r="C40" s="710" t="s">
        <v>35</v>
      </c>
      <c r="D40" s="709" t="s">
        <v>218</v>
      </c>
      <c r="E40" s="1010" t="s">
        <v>219</v>
      </c>
      <c r="F40" s="1011"/>
      <c r="G40" s="711" t="s">
        <v>92</v>
      </c>
      <c r="H40" s="712">
        <v>6173</v>
      </c>
      <c r="I40" s="712">
        <f t="shared" si="0"/>
        <v>542842000</v>
      </c>
      <c r="J40" s="712">
        <v>0</v>
      </c>
      <c r="K40" s="712">
        <v>0</v>
      </c>
      <c r="L40" s="712">
        <v>0</v>
      </c>
      <c r="M40" s="712">
        <v>0</v>
      </c>
      <c r="N40" s="712">
        <v>0</v>
      </c>
      <c r="O40" s="1012">
        <v>0</v>
      </c>
      <c r="P40" s="1013"/>
      <c r="Q40" s="712">
        <v>0</v>
      </c>
      <c r="R40" s="712">
        <v>0</v>
      </c>
      <c r="S40" s="712">
        <v>542842000</v>
      </c>
    </row>
    <row r="41" spans="1:19" ht="23.25" customHeight="1">
      <c r="A41" s="709" t="s">
        <v>4</v>
      </c>
      <c r="B41" s="709" t="s">
        <v>34</v>
      </c>
      <c r="C41" s="710" t="s">
        <v>35</v>
      </c>
      <c r="D41" s="709" t="s">
        <v>218</v>
      </c>
      <c r="E41" s="1010" t="s">
        <v>219</v>
      </c>
      <c r="F41" s="1011"/>
      <c r="G41" s="711" t="s">
        <v>93</v>
      </c>
      <c r="H41" s="712">
        <v>7659</v>
      </c>
      <c r="I41" s="712">
        <f t="shared" si="0"/>
        <v>673531480</v>
      </c>
      <c r="J41" s="712">
        <v>0</v>
      </c>
      <c r="K41" s="712">
        <v>0</v>
      </c>
      <c r="L41" s="712">
        <v>0</v>
      </c>
      <c r="M41" s="712">
        <v>0</v>
      </c>
      <c r="N41" s="712">
        <v>0</v>
      </c>
      <c r="O41" s="1012">
        <v>0</v>
      </c>
      <c r="P41" s="1013"/>
      <c r="Q41" s="712">
        <v>0</v>
      </c>
      <c r="R41" s="712">
        <v>0</v>
      </c>
      <c r="S41" s="712">
        <v>673531480</v>
      </c>
    </row>
    <row r="42" spans="1:19" ht="24.75" customHeight="1">
      <c r="A42" s="709" t="s">
        <v>4</v>
      </c>
      <c r="B42" s="709" t="s">
        <v>34</v>
      </c>
      <c r="C42" s="710" t="s">
        <v>35</v>
      </c>
      <c r="D42" s="709" t="s">
        <v>218</v>
      </c>
      <c r="E42" s="1010" t="s">
        <v>219</v>
      </c>
      <c r="F42" s="1011"/>
      <c r="G42" s="711" t="s">
        <v>94</v>
      </c>
      <c r="H42" s="712">
        <v>7594</v>
      </c>
      <c r="I42" s="712">
        <f t="shared" si="0"/>
        <v>667819777</v>
      </c>
      <c r="J42" s="712">
        <v>0</v>
      </c>
      <c r="K42" s="712">
        <v>0</v>
      </c>
      <c r="L42" s="712">
        <v>0</v>
      </c>
      <c r="M42" s="712">
        <v>0</v>
      </c>
      <c r="N42" s="712">
        <v>0</v>
      </c>
      <c r="O42" s="1012">
        <v>0</v>
      </c>
      <c r="P42" s="1013"/>
      <c r="Q42" s="712">
        <v>0</v>
      </c>
      <c r="R42" s="712">
        <v>0</v>
      </c>
      <c r="S42" s="712">
        <v>667819777</v>
      </c>
    </row>
    <row r="43" spans="1:19" ht="24" customHeight="1">
      <c r="A43" s="709" t="s">
        <v>4</v>
      </c>
      <c r="B43" s="709" t="s">
        <v>34</v>
      </c>
      <c r="C43" s="710" t="s">
        <v>35</v>
      </c>
      <c r="D43" s="709" t="s">
        <v>220</v>
      </c>
      <c r="E43" s="1010" t="s">
        <v>221</v>
      </c>
      <c r="F43" s="1011"/>
      <c r="G43" s="711" t="s">
        <v>92</v>
      </c>
      <c r="H43" s="712">
        <v>27778</v>
      </c>
      <c r="I43" s="712">
        <f t="shared" si="0"/>
        <v>4027924700</v>
      </c>
      <c r="J43" s="712">
        <v>0</v>
      </c>
      <c r="K43" s="712">
        <v>0</v>
      </c>
      <c r="L43" s="712">
        <v>1481602700</v>
      </c>
      <c r="M43" s="712">
        <v>243914000</v>
      </c>
      <c r="N43" s="712">
        <v>2292408000</v>
      </c>
      <c r="O43" s="1012">
        <v>0</v>
      </c>
      <c r="P43" s="1013"/>
      <c r="Q43" s="712">
        <v>0</v>
      </c>
      <c r="R43" s="712">
        <v>10000000</v>
      </c>
      <c r="S43" s="712">
        <v>0</v>
      </c>
    </row>
    <row r="44" spans="1:19" ht="24" customHeight="1">
      <c r="A44" s="709" t="s">
        <v>4</v>
      </c>
      <c r="B44" s="709" t="s">
        <v>34</v>
      </c>
      <c r="C44" s="710" t="s">
        <v>35</v>
      </c>
      <c r="D44" s="709" t="s">
        <v>220</v>
      </c>
      <c r="E44" s="1010" t="s">
        <v>221</v>
      </c>
      <c r="F44" s="1011"/>
      <c r="G44" s="711" t="s">
        <v>93</v>
      </c>
      <c r="H44" s="712">
        <v>24339</v>
      </c>
      <c r="I44" s="712">
        <f t="shared" si="0"/>
        <v>3529314800</v>
      </c>
      <c r="J44" s="712">
        <v>0</v>
      </c>
      <c r="K44" s="712">
        <v>0</v>
      </c>
      <c r="L44" s="712">
        <v>1369679200</v>
      </c>
      <c r="M44" s="712">
        <v>222775000</v>
      </c>
      <c r="N44" s="712">
        <v>1930360600</v>
      </c>
      <c r="O44" s="1012">
        <v>0</v>
      </c>
      <c r="P44" s="1013"/>
      <c r="Q44" s="712">
        <v>0</v>
      </c>
      <c r="R44" s="712">
        <v>6500000</v>
      </c>
      <c r="S44" s="712">
        <v>0</v>
      </c>
    </row>
    <row r="45" spans="1:19" ht="24" customHeight="1">
      <c r="A45" s="709" t="s">
        <v>4</v>
      </c>
      <c r="B45" s="709" t="s">
        <v>34</v>
      </c>
      <c r="C45" s="710" t="s">
        <v>35</v>
      </c>
      <c r="D45" s="709" t="s">
        <v>220</v>
      </c>
      <c r="E45" s="1010" t="s">
        <v>221</v>
      </c>
      <c r="F45" s="1011"/>
      <c r="G45" s="711" t="s">
        <v>94</v>
      </c>
      <c r="H45" s="712">
        <v>24339</v>
      </c>
      <c r="I45" s="713">
        <f t="shared" si="0"/>
        <v>3526737407</v>
      </c>
      <c r="J45" s="713">
        <v>0</v>
      </c>
      <c r="K45" s="713">
        <v>0</v>
      </c>
      <c r="L45" s="713">
        <v>1367407404</v>
      </c>
      <c r="M45" s="712">
        <v>222627975</v>
      </c>
      <c r="N45" s="712">
        <v>1930330955</v>
      </c>
      <c r="O45" s="1012">
        <v>0</v>
      </c>
      <c r="P45" s="1013"/>
      <c r="Q45" s="712">
        <v>0</v>
      </c>
      <c r="R45" s="712">
        <v>6371073</v>
      </c>
      <c r="S45" s="712">
        <v>0</v>
      </c>
    </row>
    <row r="46" spans="1:19" ht="24" customHeight="1">
      <c r="A46" s="709" t="s">
        <v>4</v>
      </c>
      <c r="B46" s="709" t="s">
        <v>34</v>
      </c>
      <c r="C46" s="710" t="s">
        <v>35</v>
      </c>
      <c r="D46" s="709" t="s">
        <v>222</v>
      </c>
      <c r="E46" s="1010" t="s">
        <v>353</v>
      </c>
      <c r="F46" s="1011"/>
      <c r="G46" s="711" t="s">
        <v>92</v>
      </c>
      <c r="H46" s="712">
        <v>7609</v>
      </c>
      <c r="I46" s="712">
        <f t="shared" si="0"/>
        <v>265347000</v>
      </c>
      <c r="J46" s="712">
        <v>0</v>
      </c>
      <c r="K46" s="712">
        <v>0</v>
      </c>
      <c r="L46" s="712">
        <v>120000000</v>
      </c>
      <c r="M46" s="712">
        <v>20040000</v>
      </c>
      <c r="N46" s="712">
        <v>125307000</v>
      </c>
      <c r="O46" s="1012">
        <v>0</v>
      </c>
      <c r="P46" s="1013"/>
      <c r="Q46" s="712">
        <v>0</v>
      </c>
      <c r="R46" s="712">
        <v>0</v>
      </c>
      <c r="S46" s="712">
        <v>0</v>
      </c>
    </row>
    <row r="47" spans="1:19" ht="24" customHeight="1">
      <c r="A47" s="709" t="s">
        <v>4</v>
      </c>
      <c r="B47" s="709" t="s">
        <v>34</v>
      </c>
      <c r="C47" s="710" t="s">
        <v>35</v>
      </c>
      <c r="D47" s="709" t="s">
        <v>222</v>
      </c>
      <c r="E47" s="1010" t="s">
        <v>353</v>
      </c>
      <c r="F47" s="1011"/>
      <c r="G47" s="711" t="s">
        <v>93</v>
      </c>
      <c r="H47" s="712">
        <v>7609</v>
      </c>
      <c r="I47" s="712">
        <f t="shared" si="0"/>
        <v>242207000</v>
      </c>
      <c r="J47" s="712">
        <v>0</v>
      </c>
      <c r="K47" s="712">
        <v>0</v>
      </c>
      <c r="L47" s="712">
        <v>107500000</v>
      </c>
      <c r="M47" s="712">
        <v>17340000</v>
      </c>
      <c r="N47" s="712">
        <v>117367000</v>
      </c>
      <c r="O47" s="1012">
        <v>0</v>
      </c>
      <c r="P47" s="1013"/>
      <c r="Q47" s="712">
        <v>0</v>
      </c>
      <c r="R47" s="712">
        <v>0</v>
      </c>
      <c r="S47" s="712">
        <v>0</v>
      </c>
    </row>
    <row r="48" spans="1:19" ht="49.5" customHeight="1">
      <c r="A48" s="709" t="s">
        <v>4</v>
      </c>
      <c r="B48" s="709" t="s">
        <v>34</v>
      </c>
      <c r="C48" s="710" t="s">
        <v>35</v>
      </c>
      <c r="D48" s="709" t="s">
        <v>222</v>
      </c>
      <c r="E48" s="1010" t="s">
        <v>353</v>
      </c>
      <c r="F48" s="1011"/>
      <c r="G48" s="711" t="s">
        <v>94</v>
      </c>
      <c r="H48" s="712">
        <v>7609</v>
      </c>
      <c r="I48" s="712">
        <f t="shared" si="0"/>
        <v>241587974</v>
      </c>
      <c r="J48" s="712">
        <v>0</v>
      </c>
      <c r="K48" s="712">
        <v>0</v>
      </c>
      <c r="L48" s="712">
        <v>107457595</v>
      </c>
      <c r="M48" s="712">
        <v>17132738</v>
      </c>
      <c r="N48" s="712">
        <v>116997641</v>
      </c>
      <c r="O48" s="1012">
        <v>0</v>
      </c>
      <c r="P48" s="1013"/>
      <c r="Q48" s="712">
        <v>0</v>
      </c>
      <c r="R48" s="712">
        <v>0</v>
      </c>
      <c r="S48" s="712">
        <v>0</v>
      </c>
    </row>
    <row r="49" spans="1:19" ht="24" customHeight="1">
      <c r="A49" s="709" t="s">
        <v>4</v>
      </c>
      <c r="B49" s="709" t="s">
        <v>34</v>
      </c>
      <c r="C49" s="710" t="s">
        <v>35</v>
      </c>
      <c r="D49" s="709" t="s">
        <v>224</v>
      </c>
      <c r="E49" s="1010" t="s">
        <v>225</v>
      </c>
      <c r="F49" s="1011"/>
      <c r="G49" s="711" t="s">
        <v>92</v>
      </c>
      <c r="H49" s="712">
        <v>1</v>
      </c>
      <c r="I49" s="712">
        <f t="shared" si="0"/>
        <v>5000000</v>
      </c>
      <c r="J49" s="712">
        <v>0</v>
      </c>
      <c r="K49" s="712">
        <v>5000000</v>
      </c>
      <c r="L49" s="712">
        <v>0</v>
      </c>
      <c r="M49" s="712">
        <v>0</v>
      </c>
      <c r="N49" s="712">
        <v>0</v>
      </c>
      <c r="O49" s="1012">
        <v>0</v>
      </c>
      <c r="P49" s="1013"/>
      <c r="Q49" s="712">
        <v>0</v>
      </c>
      <c r="R49" s="712">
        <v>0</v>
      </c>
      <c r="S49" s="712">
        <v>0</v>
      </c>
    </row>
    <row r="50" spans="1:19" s="717" customFormat="1" ht="24" customHeight="1">
      <c r="A50" s="714" t="s">
        <v>4</v>
      </c>
      <c r="B50" s="714" t="s">
        <v>34</v>
      </c>
      <c r="C50" s="715" t="s">
        <v>35</v>
      </c>
      <c r="D50" s="714" t="s">
        <v>224</v>
      </c>
      <c r="E50" s="1021" t="s">
        <v>225</v>
      </c>
      <c r="F50" s="1022"/>
      <c r="G50" s="716" t="s">
        <v>93</v>
      </c>
      <c r="H50" s="713">
        <v>1</v>
      </c>
      <c r="I50" s="713">
        <f t="shared" si="0"/>
        <v>3500000</v>
      </c>
      <c r="J50" s="713">
        <v>0</v>
      </c>
      <c r="K50" s="713">
        <v>3500000</v>
      </c>
      <c r="L50" s="713">
        <v>0</v>
      </c>
      <c r="M50" s="713">
        <v>0</v>
      </c>
      <c r="N50" s="713">
        <v>0</v>
      </c>
      <c r="O50" s="1023">
        <v>0</v>
      </c>
      <c r="P50" s="1024"/>
      <c r="Q50" s="713">
        <v>0</v>
      </c>
      <c r="R50" s="713">
        <v>0</v>
      </c>
      <c r="S50" s="713">
        <v>0</v>
      </c>
    </row>
    <row r="51" spans="1:19" ht="24" customHeight="1">
      <c r="A51" s="709" t="s">
        <v>4</v>
      </c>
      <c r="B51" s="709" t="s">
        <v>34</v>
      </c>
      <c r="C51" s="710" t="s">
        <v>35</v>
      </c>
      <c r="D51" s="709" t="s">
        <v>224</v>
      </c>
      <c r="E51" s="1010" t="s">
        <v>225</v>
      </c>
      <c r="F51" s="1011"/>
      <c r="G51" s="711" t="s">
        <v>94</v>
      </c>
      <c r="H51" s="712">
        <v>1</v>
      </c>
      <c r="I51" s="712">
        <f t="shared" si="0"/>
        <v>2865309</v>
      </c>
      <c r="J51" s="712">
        <v>0</v>
      </c>
      <c r="K51" s="712">
        <v>2865309</v>
      </c>
      <c r="L51" s="712">
        <v>0</v>
      </c>
      <c r="M51" s="712">
        <v>0</v>
      </c>
      <c r="N51" s="712">
        <v>0</v>
      </c>
      <c r="O51" s="1012">
        <v>0</v>
      </c>
      <c r="P51" s="1013"/>
      <c r="Q51" s="712">
        <v>0</v>
      </c>
      <c r="R51" s="712">
        <v>0</v>
      </c>
      <c r="S51" s="712">
        <v>0</v>
      </c>
    </row>
    <row r="52" spans="1:19" ht="24" customHeight="1">
      <c r="A52" s="709" t="s">
        <v>4</v>
      </c>
      <c r="B52" s="709" t="s">
        <v>34</v>
      </c>
      <c r="C52" s="710" t="s">
        <v>35</v>
      </c>
      <c r="D52" s="709" t="s">
        <v>460</v>
      </c>
      <c r="E52" s="1010" t="s">
        <v>472</v>
      </c>
      <c r="F52" s="1011"/>
      <c r="G52" s="711" t="s">
        <v>92</v>
      </c>
      <c r="H52" s="712">
        <v>225</v>
      </c>
      <c r="I52" s="712">
        <f t="shared" si="0"/>
        <v>21939000</v>
      </c>
      <c r="J52" s="712">
        <v>0</v>
      </c>
      <c r="K52" s="712">
        <v>21939000</v>
      </c>
      <c r="L52" s="712">
        <v>0</v>
      </c>
      <c r="M52" s="712">
        <v>0</v>
      </c>
      <c r="N52" s="712">
        <v>0</v>
      </c>
      <c r="O52" s="1012">
        <v>0</v>
      </c>
      <c r="P52" s="1013"/>
      <c r="Q52" s="712">
        <v>0</v>
      </c>
      <c r="R52" s="712">
        <v>0</v>
      </c>
      <c r="S52" s="712">
        <v>0</v>
      </c>
    </row>
    <row r="53" spans="1:19" ht="24" customHeight="1">
      <c r="A53" s="709" t="s">
        <v>4</v>
      </c>
      <c r="B53" s="709" t="s">
        <v>34</v>
      </c>
      <c r="C53" s="710" t="s">
        <v>35</v>
      </c>
      <c r="D53" s="709" t="s">
        <v>460</v>
      </c>
      <c r="E53" s="1010" t="s">
        <v>472</v>
      </c>
      <c r="F53" s="1011"/>
      <c r="G53" s="711" t="s">
        <v>93</v>
      </c>
      <c r="H53" s="712">
        <v>0</v>
      </c>
      <c r="I53" s="712">
        <f t="shared" si="0"/>
        <v>0</v>
      </c>
      <c r="J53" s="712">
        <v>0</v>
      </c>
      <c r="K53" s="712">
        <v>0</v>
      </c>
      <c r="L53" s="712">
        <v>0</v>
      </c>
      <c r="M53" s="712">
        <v>0</v>
      </c>
      <c r="N53" s="712">
        <v>0</v>
      </c>
      <c r="O53" s="1012">
        <v>0</v>
      </c>
      <c r="P53" s="1013"/>
      <c r="Q53" s="712">
        <v>0</v>
      </c>
      <c r="R53" s="712">
        <v>0</v>
      </c>
      <c r="S53" s="712">
        <v>0</v>
      </c>
    </row>
    <row r="54" spans="1:19" ht="24" customHeight="1">
      <c r="A54" s="709" t="s">
        <v>4</v>
      </c>
      <c r="B54" s="709" t="s">
        <v>34</v>
      </c>
      <c r="C54" s="710" t="s">
        <v>35</v>
      </c>
      <c r="D54" s="709" t="s">
        <v>460</v>
      </c>
      <c r="E54" s="1010" t="s">
        <v>472</v>
      </c>
      <c r="F54" s="1011"/>
      <c r="G54" s="711" t="s">
        <v>94</v>
      </c>
      <c r="H54" s="712">
        <v>0</v>
      </c>
      <c r="I54" s="712">
        <f t="shared" si="0"/>
        <v>0</v>
      </c>
      <c r="J54" s="712">
        <v>0</v>
      </c>
      <c r="K54" s="712">
        <v>0</v>
      </c>
      <c r="L54" s="712">
        <v>0</v>
      </c>
      <c r="M54" s="712">
        <v>0</v>
      </c>
      <c r="N54" s="712">
        <v>0</v>
      </c>
      <c r="O54" s="1012">
        <v>0</v>
      </c>
      <c r="P54" s="1013"/>
      <c r="Q54" s="712">
        <v>0</v>
      </c>
      <c r="R54" s="712">
        <v>0</v>
      </c>
      <c r="S54" s="712">
        <v>0</v>
      </c>
    </row>
    <row r="55" spans="1:19" ht="24" customHeight="1">
      <c r="A55" s="709" t="s">
        <v>4</v>
      </c>
      <c r="B55" s="709" t="s">
        <v>34</v>
      </c>
      <c r="C55" s="710" t="s">
        <v>35</v>
      </c>
      <c r="D55" s="709" t="s">
        <v>462</v>
      </c>
      <c r="E55" s="1010" t="s">
        <v>474</v>
      </c>
      <c r="F55" s="1011"/>
      <c r="G55" s="711" t="s">
        <v>92</v>
      </c>
      <c r="H55" s="712">
        <v>87</v>
      </c>
      <c r="I55" s="712">
        <f t="shared" si="0"/>
        <v>5363000</v>
      </c>
      <c r="J55" s="712">
        <v>0</v>
      </c>
      <c r="K55" s="712">
        <v>5363000</v>
      </c>
      <c r="L55" s="712">
        <v>0</v>
      </c>
      <c r="M55" s="712">
        <v>0</v>
      </c>
      <c r="N55" s="712">
        <v>0</v>
      </c>
      <c r="O55" s="1012">
        <v>0</v>
      </c>
      <c r="P55" s="1013"/>
      <c r="Q55" s="712">
        <v>0</v>
      </c>
      <c r="R55" s="712">
        <v>0</v>
      </c>
      <c r="S55" s="712">
        <v>0</v>
      </c>
    </row>
    <row r="56" spans="1:19" ht="24" customHeight="1">
      <c r="A56" s="709" t="s">
        <v>4</v>
      </c>
      <c r="B56" s="709" t="s">
        <v>34</v>
      </c>
      <c r="C56" s="710" t="s">
        <v>35</v>
      </c>
      <c r="D56" s="709" t="s">
        <v>462</v>
      </c>
      <c r="E56" s="1010" t="s">
        <v>474</v>
      </c>
      <c r="F56" s="1011"/>
      <c r="G56" s="711" t="s">
        <v>93</v>
      </c>
      <c r="H56" s="712">
        <v>8</v>
      </c>
      <c r="I56" s="712">
        <f t="shared" si="0"/>
        <v>520000</v>
      </c>
      <c r="J56" s="712">
        <v>0</v>
      </c>
      <c r="K56" s="712">
        <v>520000</v>
      </c>
      <c r="L56" s="712">
        <v>0</v>
      </c>
      <c r="M56" s="712">
        <v>0</v>
      </c>
      <c r="N56" s="712">
        <v>0</v>
      </c>
      <c r="O56" s="1012">
        <v>0</v>
      </c>
      <c r="P56" s="1013"/>
      <c r="Q56" s="712">
        <v>0</v>
      </c>
      <c r="R56" s="712">
        <v>0</v>
      </c>
      <c r="S56" s="712">
        <v>0</v>
      </c>
    </row>
    <row r="57" spans="1:19" ht="24" customHeight="1">
      <c r="A57" s="709" t="s">
        <v>4</v>
      </c>
      <c r="B57" s="709" t="s">
        <v>34</v>
      </c>
      <c r="C57" s="710" t="s">
        <v>35</v>
      </c>
      <c r="D57" s="709" t="s">
        <v>462</v>
      </c>
      <c r="E57" s="1010" t="s">
        <v>474</v>
      </c>
      <c r="F57" s="1011"/>
      <c r="G57" s="711" t="s">
        <v>94</v>
      </c>
      <c r="H57" s="712">
        <v>8</v>
      </c>
      <c r="I57" s="712">
        <f t="shared" si="0"/>
        <v>519870</v>
      </c>
      <c r="J57" s="712">
        <v>0</v>
      </c>
      <c r="K57" s="712">
        <v>519870</v>
      </c>
      <c r="L57" s="712">
        <v>0</v>
      </c>
      <c r="M57" s="712">
        <v>0</v>
      </c>
      <c r="N57" s="712">
        <v>0</v>
      </c>
      <c r="O57" s="1012">
        <v>0</v>
      </c>
      <c r="P57" s="1013"/>
      <c r="Q57" s="712">
        <v>0</v>
      </c>
      <c r="R57" s="712">
        <v>0</v>
      </c>
      <c r="S57" s="712">
        <v>0</v>
      </c>
    </row>
    <row r="58" spans="1:19" ht="24" customHeight="1">
      <c r="A58" s="709" t="s">
        <v>4</v>
      </c>
      <c r="B58" s="709" t="s">
        <v>34</v>
      </c>
      <c r="C58" s="710" t="s">
        <v>35</v>
      </c>
      <c r="D58" s="709" t="s">
        <v>528</v>
      </c>
      <c r="E58" s="1010" t="s">
        <v>529</v>
      </c>
      <c r="F58" s="1011"/>
      <c r="G58" s="711" t="s">
        <v>92</v>
      </c>
      <c r="H58" s="712">
        <v>1918</v>
      </c>
      <c r="I58" s="712">
        <f t="shared" si="0"/>
        <v>118000000</v>
      </c>
      <c r="J58" s="712">
        <v>0</v>
      </c>
      <c r="K58" s="712">
        <v>118000000</v>
      </c>
      <c r="L58" s="712">
        <v>0</v>
      </c>
      <c r="M58" s="712">
        <v>0</v>
      </c>
      <c r="N58" s="712">
        <v>0</v>
      </c>
      <c r="O58" s="1012">
        <v>0</v>
      </c>
      <c r="P58" s="1013"/>
      <c r="Q58" s="712">
        <v>0</v>
      </c>
      <c r="R58" s="712">
        <v>0</v>
      </c>
      <c r="S58" s="712">
        <v>0</v>
      </c>
    </row>
    <row r="59" spans="1:19" ht="24" customHeight="1">
      <c r="A59" s="709" t="s">
        <v>4</v>
      </c>
      <c r="B59" s="709" t="s">
        <v>34</v>
      </c>
      <c r="C59" s="710" t="s">
        <v>35</v>
      </c>
      <c r="D59" s="709" t="s">
        <v>528</v>
      </c>
      <c r="E59" s="1010" t="s">
        <v>529</v>
      </c>
      <c r="F59" s="1011"/>
      <c r="G59" s="711" t="s">
        <v>93</v>
      </c>
      <c r="H59" s="712">
        <v>0</v>
      </c>
      <c r="I59" s="712">
        <f t="shared" si="0"/>
        <v>0</v>
      </c>
      <c r="J59" s="712">
        <v>0</v>
      </c>
      <c r="K59" s="712">
        <v>0</v>
      </c>
      <c r="L59" s="712">
        <v>0</v>
      </c>
      <c r="M59" s="712">
        <v>0</v>
      </c>
      <c r="N59" s="712">
        <v>0</v>
      </c>
      <c r="O59" s="1012">
        <v>0</v>
      </c>
      <c r="P59" s="1013"/>
      <c r="Q59" s="712">
        <v>0</v>
      </c>
      <c r="R59" s="712">
        <v>0</v>
      </c>
      <c r="S59" s="712">
        <v>0</v>
      </c>
    </row>
    <row r="60" spans="1:19" ht="24" customHeight="1">
      <c r="A60" s="709" t="s">
        <v>4</v>
      </c>
      <c r="B60" s="709" t="s">
        <v>34</v>
      </c>
      <c r="C60" s="710" t="s">
        <v>35</v>
      </c>
      <c r="D60" s="709" t="s">
        <v>528</v>
      </c>
      <c r="E60" s="1010" t="s">
        <v>529</v>
      </c>
      <c r="F60" s="1011"/>
      <c r="G60" s="711" t="s">
        <v>94</v>
      </c>
      <c r="H60" s="712">
        <v>0</v>
      </c>
      <c r="I60" s="712">
        <f t="shared" si="0"/>
        <v>0</v>
      </c>
      <c r="J60" s="712">
        <v>0</v>
      </c>
      <c r="K60" s="712">
        <v>0</v>
      </c>
      <c r="L60" s="712">
        <v>0</v>
      </c>
      <c r="M60" s="712">
        <v>0</v>
      </c>
      <c r="N60" s="712">
        <v>0</v>
      </c>
      <c r="O60" s="1012">
        <v>0</v>
      </c>
      <c r="P60" s="1013"/>
      <c r="Q60" s="712">
        <v>0</v>
      </c>
      <c r="R60" s="712">
        <v>0</v>
      </c>
      <c r="S60" s="712">
        <v>0</v>
      </c>
    </row>
    <row r="61" spans="1:19" ht="31.5" customHeight="1">
      <c r="A61" s="709" t="s">
        <v>4</v>
      </c>
      <c r="B61" s="709" t="s">
        <v>34</v>
      </c>
      <c r="C61" s="710" t="s">
        <v>35</v>
      </c>
      <c r="D61" s="709" t="s">
        <v>530</v>
      </c>
      <c r="E61" s="1010" t="s">
        <v>531</v>
      </c>
      <c r="F61" s="1011"/>
      <c r="G61" s="711" t="s">
        <v>92</v>
      </c>
      <c r="H61" s="712">
        <v>1</v>
      </c>
      <c r="I61" s="712">
        <f t="shared" si="0"/>
        <v>1300000000</v>
      </c>
      <c r="J61" s="712">
        <v>0</v>
      </c>
      <c r="K61" s="712">
        <v>1300000000</v>
      </c>
      <c r="L61" s="712">
        <v>0</v>
      </c>
      <c r="M61" s="712">
        <v>0</v>
      </c>
      <c r="N61" s="712">
        <v>0</v>
      </c>
      <c r="O61" s="1012">
        <v>0</v>
      </c>
      <c r="P61" s="1013"/>
      <c r="Q61" s="712">
        <v>0</v>
      </c>
      <c r="R61" s="712">
        <v>0</v>
      </c>
      <c r="S61" s="712">
        <v>0</v>
      </c>
    </row>
    <row r="62" spans="1:19" ht="34.5" customHeight="1">
      <c r="A62" s="709" t="s">
        <v>4</v>
      </c>
      <c r="B62" s="709" t="s">
        <v>34</v>
      </c>
      <c r="C62" s="710" t="s">
        <v>35</v>
      </c>
      <c r="D62" s="709" t="s">
        <v>530</v>
      </c>
      <c r="E62" s="1010" t="s">
        <v>531</v>
      </c>
      <c r="F62" s="1011"/>
      <c r="G62" s="711" t="s">
        <v>93</v>
      </c>
      <c r="H62" s="712">
        <v>0</v>
      </c>
      <c r="I62" s="712">
        <f t="shared" si="0"/>
        <v>0</v>
      </c>
      <c r="J62" s="712">
        <v>0</v>
      </c>
      <c r="K62" s="712">
        <v>0</v>
      </c>
      <c r="L62" s="712">
        <v>0</v>
      </c>
      <c r="M62" s="712">
        <v>0</v>
      </c>
      <c r="N62" s="712">
        <v>0</v>
      </c>
      <c r="O62" s="1012">
        <v>0</v>
      </c>
      <c r="P62" s="1013"/>
      <c r="Q62" s="712">
        <v>0</v>
      </c>
      <c r="R62" s="712">
        <v>0</v>
      </c>
      <c r="S62" s="712">
        <v>0</v>
      </c>
    </row>
    <row r="63" spans="1:19" ht="39.75" customHeight="1">
      <c r="A63" s="709" t="s">
        <v>4</v>
      </c>
      <c r="B63" s="709" t="s">
        <v>34</v>
      </c>
      <c r="C63" s="710" t="s">
        <v>35</v>
      </c>
      <c r="D63" s="709" t="s">
        <v>530</v>
      </c>
      <c r="E63" s="1010" t="s">
        <v>531</v>
      </c>
      <c r="F63" s="1011"/>
      <c r="G63" s="711" t="s">
        <v>94</v>
      </c>
      <c r="H63" s="712">
        <v>0</v>
      </c>
      <c r="I63" s="712">
        <f t="shared" si="0"/>
        <v>0</v>
      </c>
      <c r="J63" s="712">
        <v>0</v>
      </c>
      <c r="K63" s="712">
        <v>0</v>
      </c>
      <c r="L63" s="712">
        <v>0</v>
      </c>
      <c r="M63" s="712">
        <v>0</v>
      </c>
      <c r="N63" s="712">
        <v>0</v>
      </c>
      <c r="O63" s="1012">
        <v>0</v>
      </c>
      <c r="P63" s="1013"/>
      <c r="Q63" s="712">
        <v>0</v>
      </c>
      <c r="R63" s="712">
        <v>0</v>
      </c>
      <c r="S63" s="712">
        <v>0</v>
      </c>
    </row>
    <row r="64" spans="1:19" ht="45" customHeight="1">
      <c r="A64" s="709" t="s">
        <v>4</v>
      </c>
      <c r="B64" s="709" t="s">
        <v>34</v>
      </c>
      <c r="C64" s="710" t="s">
        <v>35</v>
      </c>
      <c r="D64" s="709" t="s">
        <v>228</v>
      </c>
      <c r="E64" s="1010" t="s">
        <v>401</v>
      </c>
      <c r="F64" s="1011"/>
      <c r="G64" s="711" t="s">
        <v>92</v>
      </c>
      <c r="H64" s="712">
        <v>229</v>
      </c>
      <c r="I64" s="712">
        <f t="shared" si="0"/>
        <v>578000</v>
      </c>
      <c r="J64" s="712">
        <v>578000</v>
      </c>
      <c r="K64" s="712">
        <v>0</v>
      </c>
      <c r="L64" s="712">
        <v>0</v>
      </c>
      <c r="M64" s="712">
        <v>0</v>
      </c>
      <c r="N64" s="712">
        <v>0</v>
      </c>
      <c r="O64" s="1012">
        <v>0</v>
      </c>
      <c r="P64" s="1013"/>
      <c r="Q64" s="712">
        <v>0</v>
      </c>
      <c r="R64" s="712">
        <v>0</v>
      </c>
      <c r="S64" s="712">
        <v>0</v>
      </c>
    </row>
    <row r="65" spans="1:19" ht="41.25" customHeight="1">
      <c r="A65" s="709" t="s">
        <v>4</v>
      </c>
      <c r="B65" s="709" t="s">
        <v>34</v>
      </c>
      <c r="C65" s="710" t="s">
        <v>35</v>
      </c>
      <c r="D65" s="709" t="s">
        <v>228</v>
      </c>
      <c r="E65" s="1010" t="s">
        <v>401</v>
      </c>
      <c r="F65" s="1011"/>
      <c r="G65" s="711" t="s">
        <v>93</v>
      </c>
      <c r="H65" s="712">
        <v>229</v>
      </c>
      <c r="I65" s="712">
        <f t="shared" si="0"/>
        <v>578000</v>
      </c>
      <c r="J65" s="712">
        <v>578000</v>
      </c>
      <c r="K65" s="712">
        <v>0</v>
      </c>
      <c r="L65" s="712">
        <v>0</v>
      </c>
      <c r="M65" s="712">
        <v>0</v>
      </c>
      <c r="N65" s="712">
        <v>0</v>
      </c>
      <c r="O65" s="1012">
        <v>0</v>
      </c>
      <c r="P65" s="1013"/>
      <c r="Q65" s="712">
        <v>0</v>
      </c>
      <c r="R65" s="712">
        <v>0</v>
      </c>
      <c r="S65" s="712">
        <v>0</v>
      </c>
    </row>
    <row r="66" spans="1:19" ht="45.75" customHeight="1">
      <c r="A66" s="709" t="s">
        <v>4</v>
      </c>
      <c r="B66" s="709" t="s">
        <v>34</v>
      </c>
      <c r="C66" s="710" t="s">
        <v>35</v>
      </c>
      <c r="D66" s="709" t="s">
        <v>228</v>
      </c>
      <c r="E66" s="1010" t="s">
        <v>401</v>
      </c>
      <c r="F66" s="1011"/>
      <c r="G66" s="711" t="s">
        <v>94</v>
      </c>
      <c r="H66" s="712">
        <v>0</v>
      </c>
      <c r="I66" s="712">
        <f t="shared" si="0"/>
        <v>0</v>
      </c>
      <c r="J66" s="712">
        <v>0</v>
      </c>
      <c r="K66" s="712">
        <v>0</v>
      </c>
      <c r="L66" s="712">
        <v>0</v>
      </c>
      <c r="M66" s="712">
        <v>0</v>
      </c>
      <c r="N66" s="712">
        <v>0</v>
      </c>
      <c r="O66" s="1012">
        <v>0</v>
      </c>
      <c r="P66" s="1013"/>
      <c r="Q66" s="712">
        <v>0</v>
      </c>
      <c r="R66" s="712">
        <v>0</v>
      </c>
      <c r="S66" s="712">
        <v>0</v>
      </c>
    </row>
    <row r="67" spans="1:19" ht="27" customHeight="1">
      <c r="A67" s="709" t="s">
        <v>4</v>
      </c>
      <c r="B67" s="709" t="s">
        <v>34</v>
      </c>
      <c r="C67" s="710" t="s">
        <v>35</v>
      </c>
      <c r="D67" s="709" t="s">
        <v>409</v>
      </c>
      <c r="E67" s="1010" t="s">
        <v>410</v>
      </c>
      <c r="F67" s="1011"/>
      <c r="G67" s="711" t="s">
        <v>92</v>
      </c>
      <c r="H67" s="712">
        <v>48</v>
      </c>
      <c r="I67" s="712">
        <f t="shared" si="0"/>
        <v>122000</v>
      </c>
      <c r="J67" s="712">
        <v>122000</v>
      </c>
      <c r="K67" s="712">
        <v>0</v>
      </c>
      <c r="L67" s="712">
        <v>0</v>
      </c>
      <c r="M67" s="712">
        <v>0</v>
      </c>
      <c r="N67" s="712">
        <v>0</v>
      </c>
      <c r="O67" s="1012">
        <v>0</v>
      </c>
      <c r="P67" s="1013"/>
      <c r="Q67" s="712">
        <v>0</v>
      </c>
      <c r="R67" s="712">
        <v>0</v>
      </c>
      <c r="S67" s="712">
        <v>0</v>
      </c>
    </row>
    <row r="68" spans="1:19" ht="27" customHeight="1">
      <c r="A68" s="709" t="s">
        <v>4</v>
      </c>
      <c r="B68" s="709" t="s">
        <v>34</v>
      </c>
      <c r="C68" s="710" t="s">
        <v>35</v>
      </c>
      <c r="D68" s="709" t="s">
        <v>409</v>
      </c>
      <c r="E68" s="1010" t="s">
        <v>410</v>
      </c>
      <c r="F68" s="1011"/>
      <c r="G68" s="711" t="s">
        <v>93</v>
      </c>
      <c r="H68" s="712">
        <v>48</v>
      </c>
      <c r="I68" s="712">
        <f t="shared" si="0"/>
        <v>122000</v>
      </c>
      <c r="J68" s="712">
        <v>122000</v>
      </c>
      <c r="K68" s="712">
        <v>0</v>
      </c>
      <c r="L68" s="712">
        <v>0</v>
      </c>
      <c r="M68" s="712">
        <v>0</v>
      </c>
      <c r="N68" s="712">
        <v>0</v>
      </c>
      <c r="O68" s="1012">
        <v>0</v>
      </c>
      <c r="P68" s="1013"/>
      <c r="Q68" s="712">
        <v>0</v>
      </c>
      <c r="R68" s="712">
        <v>0</v>
      </c>
      <c r="S68" s="712">
        <v>0</v>
      </c>
    </row>
    <row r="69" spans="1:19" ht="27" customHeight="1">
      <c r="A69" s="709" t="s">
        <v>4</v>
      </c>
      <c r="B69" s="709" t="s">
        <v>34</v>
      </c>
      <c r="C69" s="710" t="s">
        <v>35</v>
      </c>
      <c r="D69" s="709" t="s">
        <v>409</v>
      </c>
      <c r="E69" s="1010" t="s">
        <v>410</v>
      </c>
      <c r="F69" s="1011"/>
      <c r="G69" s="711" t="s">
        <v>94</v>
      </c>
      <c r="H69" s="712">
        <v>48</v>
      </c>
      <c r="I69" s="712">
        <f t="shared" si="0"/>
        <v>122000</v>
      </c>
      <c r="J69" s="712">
        <v>122000</v>
      </c>
      <c r="K69" s="712">
        <v>0</v>
      </c>
      <c r="L69" s="712">
        <v>0</v>
      </c>
      <c r="M69" s="712">
        <v>0</v>
      </c>
      <c r="N69" s="712">
        <v>0</v>
      </c>
      <c r="O69" s="1012">
        <v>0</v>
      </c>
      <c r="P69" s="1013"/>
      <c r="Q69" s="712">
        <v>0</v>
      </c>
      <c r="R69" s="712">
        <v>0</v>
      </c>
      <c r="S69" s="712">
        <v>0</v>
      </c>
    </row>
    <row r="70" spans="1:19" ht="34.5" customHeight="1">
      <c r="A70" s="709" t="s">
        <v>4</v>
      </c>
      <c r="B70" s="709" t="s">
        <v>34</v>
      </c>
      <c r="C70" s="710" t="s">
        <v>35</v>
      </c>
      <c r="D70" s="718" t="s">
        <v>846</v>
      </c>
      <c r="E70" s="719" t="s">
        <v>847</v>
      </c>
      <c r="F70" s="710"/>
      <c r="G70" s="711" t="s">
        <v>92</v>
      </c>
      <c r="H70" s="712">
        <v>0</v>
      </c>
      <c r="I70" s="712">
        <f t="shared" si="0"/>
        <v>0</v>
      </c>
      <c r="J70" s="712">
        <v>0</v>
      </c>
      <c r="K70" s="712">
        <v>0</v>
      </c>
      <c r="L70" s="712">
        <v>0</v>
      </c>
      <c r="M70" s="712">
        <v>0</v>
      </c>
      <c r="N70" s="712">
        <v>0</v>
      </c>
      <c r="O70" s="1012">
        <v>0</v>
      </c>
      <c r="P70" s="1013"/>
      <c r="Q70" s="712">
        <v>0</v>
      </c>
      <c r="R70" s="712">
        <v>0</v>
      </c>
      <c r="S70" s="712">
        <v>0</v>
      </c>
    </row>
    <row r="71" spans="1:19" ht="33.75" customHeight="1">
      <c r="A71" s="709" t="s">
        <v>4</v>
      </c>
      <c r="B71" s="709" t="s">
        <v>34</v>
      </c>
      <c r="C71" s="710" t="s">
        <v>35</v>
      </c>
      <c r="D71" s="718" t="s">
        <v>846</v>
      </c>
      <c r="E71" s="719" t="s">
        <v>847</v>
      </c>
      <c r="F71" s="710"/>
      <c r="G71" s="711" t="s">
        <v>93</v>
      </c>
      <c r="H71" s="712">
        <v>1462</v>
      </c>
      <c r="I71" s="712">
        <f t="shared" si="0"/>
        <v>3690000</v>
      </c>
      <c r="J71" s="712">
        <v>3690000</v>
      </c>
      <c r="K71" s="712">
        <v>0</v>
      </c>
      <c r="L71" s="712">
        <v>0</v>
      </c>
      <c r="M71" s="712">
        <v>0</v>
      </c>
      <c r="N71" s="712">
        <v>0</v>
      </c>
      <c r="O71" s="1012">
        <v>0</v>
      </c>
      <c r="P71" s="1013"/>
      <c r="Q71" s="712">
        <v>0</v>
      </c>
      <c r="R71" s="712">
        <v>0</v>
      </c>
      <c r="S71" s="712">
        <v>0</v>
      </c>
    </row>
    <row r="72" spans="1:19" ht="36.75" customHeight="1">
      <c r="A72" s="709" t="s">
        <v>4</v>
      </c>
      <c r="B72" s="709" t="s">
        <v>34</v>
      </c>
      <c r="C72" s="710" t="s">
        <v>35</v>
      </c>
      <c r="D72" s="718" t="s">
        <v>846</v>
      </c>
      <c r="E72" s="719" t="s">
        <v>847</v>
      </c>
      <c r="F72" s="710"/>
      <c r="G72" s="711" t="s">
        <v>94</v>
      </c>
      <c r="H72" s="712">
        <v>1462</v>
      </c>
      <c r="I72" s="712">
        <f t="shared" si="0"/>
        <v>3690000</v>
      </c>
      <c r="J72" s="712">
        <v>3690000</v>
      </c>
      <c r="K72" s="712">
        <v>0</v>
      </c>
      <c r="L72" s="712">
        <v>0</v>
      </c>
      <c r="M72" s="712">
        <v>0</v>
      </c>
      <c r="N72" s="712">
        <v>0</v>
      </c>
      <c r="O72" s="1012">
        <v>0</v>
      </c>
      <c r="P72" s="1013"/>
      <c r="Q72" s="712">
        <v>0</v>
      </c>
      <c r="R72" s="712">
        <v>0</v>
      </c>
      <c r="S72" s="712">
        <v>0</v>
      </c>
    </row>
    <row r="73" spans="1:19" ht="33.75" customHeight="1">
      <c r="A73" s="709" t="s">
        <v>4</v>
      </c>
      <c r="B73" s="709" t="s">
        <v>34</v>
      </c>
      <c r="C73" s="710" t="s">
        <v>35</v>
      </c>
      <c r="D73" s="709" t="s">
        <v>229</v>
      </c>
      <c r="E73" s="1010" t="s">
        <v>230</v>
      </c>
      <c r="F73" s="1011"/>
      <c r="G73" s="711" t="s">
        <v>92</v>
      </c>
      <c r="H73" s="712">
        <v>634</v>
      </c>
      <c r="I73" s="712">
        <f t="shared" si="0"/>
        <v>45000000</v>
      </c>
      <c r="J73" s="712">
        <v>0</v>
      </c>
      <c r="K73" s="712">
        <v>45000000</v>
      </c>
      <c r="L73" s="712">
        <v>0</v>
      </c>
      <c r="M73" s="712">
        <v>0</v>
      </c>
      <c r="N73" s="712">
        <v>0</v>
      </c>
      <c r="O73" s="1012">
        <v>0</v>
      </c>
      <c r="P73" s="1013"/>
      <c r="Q73" s="712">
        <v>0</v>
      </c>
      <c r="R73" s="712">
        <v>0</v>
      </c>
      <c r="S73" s="712">
        <v>0</v>
      </c>
    </row>
    <row r="74" spans="1:19" ht="33.75" customHeight="1">
      <c r="A74" s="709" t="s">
        <v>4</v>
      </c>
      <c r="B74" s="709" t="s">
        <v>34</v>
      </c>
      <c r="C74" s="710" t="s">
        <v>35</v>
      </c>
      <c r="D74" s="709" t="s">
        <v>229</v>
      </c>
      <c r="E74" s="1010" t="s">
        <v>230</v>
      </c>
      <c r="F74" s="1011"/>
      <c r="G74" s="711" t="s">
        <v>93</v>
      </c>
      <c r="H74" s="712">
        <v>17</v>
      </c>
      <c r="I74" s="712">
        <f t="shared" si="0"/>
        <v>1234515</v>
      </c>
      <c r="J74" s="712">
        <v>0</v>
      </c>
      <c r="K74" s="712">
        <v>1234515</v>
      </c>
      <c r="L74" s="712">
        <v>0</v>
      </c>
      <c r="M74" s="712">
        <v>0</v>
      </c>
      <c r="N74" s="712">
        <v>0</v>
      </c>
      <c r="O74" s="1012">
        <v>0</v>
      </c>
      <c r="P74" s="1013"/>
      <c r="Q74" s="712">
        <v>0</v>
      </c>
      <c r="R74" s="712">
        <v>0</v>
      </c>
      <c r="S74" s="712">
        <v>0</v>
      </c>
    </row>
    <row r="75" spans="1:19" ht="33.75" customHeight="1">
      <c r="A75" s="709" t="s">
        <v>4</v>
      </c>
      <c r="B75" s="709" t="s">
        <v>34</v>
      </c>
      <c r="C75" s="710" t="s">
        <v>35</v>
      </c>
      <c r="D75" s="709" t="s">
        <v>229</v>
      </c>
      <c r="E75" s="1010" t="s">
        <v>230</v>
      </c>
      <c r="F75" s="1011"/>
      <c r="G75" s="711" t="s">
        <v>94</v>
      </c>
      <c r="H75" s="712">
        <v>17</v>
      </c>
      <c r="I75" s="712">
        <f t="shared" ref="I75:I144" si="1">J75+K75+L75+M75+N75+O75+Q75+R75+S75</f>
        <v>1234511</v>
      </c>
      <c r="J75" s="712">
        <v>0</v>
      </c>
      <c r="K75" s="712">
        <v>1234511</v>
      </c>
      <c r="L75" s="712">
        <v>0</v>
      </c>
      <c r="M75" s="712">
        <v>0</v>
      </c>
      <c r="N75" s="712">
        <v>0</v>
      </c>
      <c r="O75" s="1012">
        <v>0</v>
      </c>
      <c r="P75" s="1013"/>
      <c r="Q75" s="712">
        <v>0</v>
      </c>
      <c r="R75" s="712">
        <v>0</v>
      </c>
      <c r="S75" s="712">
        <v>0</v>
      </c>
    </row>
    <row r="76" spans="1:19" ht="33.75" customHeight="1">
      <c r="A76" s="709" t="s">
        <v>4</v>
      </c>
      <c r="B76" s="709" t="s">
        <v>34</v>
      </c>
      <c r="C76" s="710" t="s">
        <v>35</v>
      </c>
      <c r="D76" s="709" t="s">
        <v>231</v>
      </c>
      <c r="E76" s="1010" t="s">
        <v>402</v>
      </c>
      <c r="F76" s="1011"/>
      <c r="G76" s="711" t="s">
        <v>92</v>
      </c>
      <c r="H76" s="712">
        <v>1</v>
      </c>
      <c r="I76" s="712">
        <f t="shared" si="1"/>
        <v>1500000</v>
      </c>
      <c r="J76" s="712">
        <v>0</v>
      </c>
      <c r="K76" s="712">
        <v>1500000</v>
      </c>
      <c r="L76" s="712">
        <v>0</v>
      </c>
      <c r="M76" s="712">
        <v>0</v>
      </c>
      <c r="N76" s="712">
        <v>0</v>
      </c>
      <c r="O76" s="1012">
        <v>0</v>
      </c>
      <c r="P76" s="1013"/>
      <c r="Q76" s="712">
        <v>0</v>
      </c>
      <c r="R76" s="712">
        <v>0</v>
      </c>
      <c r="S76" s="712">
        <v>0</v>
      </c>
    </row>
    <row r="77" spans="1:19" ht="33.75" customHeight="1">
      <c r="A77" s="709" t="s">
        <v>4</v>
      </c>
      <c r="B77" s="709" t="s">
        <v>34</v>
      </c>
      <c r="C77" s="710" t="s">
        <v>35</v>
      </c>
      <c r="D77" s="709" t="s">
        <v>231</v>
      </c>
      <c r="E77" s="1010" t="s">
        <v>402</v>
      </c>
      <c r="F77" s="1011"/>
      <c r="G77" s="711" t="s">
        <v>93</v>
      </c>
      <c r="H77" s="712">
        <v>0</v>
      </c>
      <c r="I77" s="712">
        <f t="shared" si="1"/>
        <v>0</v>
      </c>
      <c r="J77" s="712">
        <v>0</v>
      </c>
      <c r="K77" s="712">
        <v>0</v>
      </c>
      <c r="L77" s="712">
        <v>0</v>
      </c>
      <c r="M77" s="712">
        <v>0</v>
      </c>
      <c r="N77" s="712">
        <v>0</v>
      </c>
      <c r="O77" s="1012">
        <v>0</v>
      </c>
      <c r="P77" s="1013"/>
      <c r="Q77" s="712">
        <v>0</v>
      </c>
      <c r="R77" s="712">
        <v>0</v>
      </c>
      <c r="S77" s="712">
        <v>0</v>
      </c>
    </row>
    <row r="78" spans="1:19" ht="33.75" customHeight="1">
      <c r="A78" s="709" t="s">
        <v>4</v>
      </c>
      <c r="B78" s="709" t="s">
        <v>34</v>
      </c>
      <c r="C78" s="710" t="s">
        <v>35</v>
      </c>
      <c r="D78" s="709" t="s">
        <v>231</v>
      </c>
      <c r="E78" s="1010" t="s">
        <v>402</v>
      </c>
      <c r="F78" s="1011"/>
      <c r="G78" s="711" t="s">
        <v>94</v>
      </c>
      <c r="H78" s="712">
        <v>0</v>
      </c>
      <c r="I78" s="712">
        <f t="shared" si="1"/>
        <v>0</v>
      </c>
      <c r="J78" s="712">
        <v>0</v>
      </c>
      <c r="K78" s="712">
        <v>0</v>
      </c>
      <c r="L78" s="712">
        <v>0</v>
      </c>
      <c r="M78" s="712">
        <v>0</v>
      </c>
      <c r="N78" s="712">
        <v>0</v>
      </c>
      <c r="O78" s="1012">
        <v>0</v>
      </c>
      <c r="P78" s="1013"/>
      <c r="Q78" s="712">
        <v>0</v>
      </c>
      <c r="R78" s="712">
        <v>0</v>
      </c>
      <c r="S78" s="712">
        <v>0</v>
      </c>
    </row>
    <row r="79" spans="1:19" ht="33.75" customHeight="1">
      <c r="A79" s="709" t="s">
        <v>4</v>
      </c>
      <c r="B79" s="709" t="s">
        <v>34</v>
      </c>
      <c r="C79" s="710" t="s">
        <v>35</v>
      </c>
      <c r="D79" s="709" t="s">
        <v>232</v>
      </c>
      <c r="E79" s="1010" t="s">
        <v>359</v>
      </c>
      <c r="F79" s="1011"/>
      <c r="G79" s="711" t="s">
        <v>92</v>
      </c>
      <c r="H79" s="712">
        <v>1</v>
      </c>
      <c r="I79" s="712">
        <f t="shared" si="1"/>
        <v>221000</v>
      </c>
      <c r="J79" s="712">
        <v>0</v>
      </c>
      <c r="K79" s="712">
        <v>221000</v>
      </c>
      <c r="L79" s="712">
        <v>0</v>
      </c>
      <c r="M79" s="712">
        <v>0</v>
      </c>
      <c r="N79" s="712">
        <v>0</v>
      </c>
      <c r="O79" s="1012">
        <v>0</v>
      </c>
      <c r="P79" s="1013"/>
      <c r="Q79" s="712">
        <v>0</v>
      </c>
      <c r="R79" s="712">
        <v>0</v>
      </c>
      <c r="S79" s="712">
        <v>0</v>
      </c>
    </row>
    <row r="80" spans="1:19" ht="33.75" customHeight="1">
      <c r="A80" s="709" t="s">
        <v>4</v>
      </c>
      <c r="B80" s="709" t="s">
        <v>34</v>
      </c>
      <c r="C80" s="710" t="s">
        <v>35</v>
      </c>
      <c r="D80" s="709" t="s">
        <v>232</v>
      </c>
      <c r="E80" s="1010" t="s">
        <v>359</v>
      </c>
      <c r="F80" s="1011"/>
      <c r="G80" s="711" t="s">
        <v>93</v>
      </c>
      <c r="H80" s="712">
        <v>0</v>
      </c>
      <c r="I80" s="712">
        <f t="shared" si="1"/>
        <v>0</v>
      </c>
      <c r="J80" s="712">
        <v>0</v>
      </c>
      <c r="K80" s="712">
        <v>0</v>
      </c>
      <c r="L80" s="712">
        <v>0</v>
      </c>
      <c r="M80" s="712">
        <v>0</v>
      </c>
      <c r="N80" s="712">
        <v>0</v>
      </c>
      <c r="O80" s="1012">
        <v>0</v>
      </c>
      <c r="P80" s="1013"/>
      <c r="Q80" s="712">
        <v>0</v>
      </c>
      <c r="R80" s="712">
        <v>0</v>
      </c>
      <c r="S80" s="712">
        <v>0</v>
      </c>
    </row>
    <row r="81" spans="1:19" ht="33.75" customHeight="1">
      <c r="A81" s="709" t="s">
        <v>4</v>
      </c>
      <c r="B81" s="709" t="s">
        <v>34</v>
      </c>
      <c r="C81" s="710" t="s">
        <v>35</v>
      </c>
      <c r="D81" s="709" t="s">
        <v>232</v>
      </c>
      <c r="E81" s="1010" t="s">
        <v>359</v>
      </c>
      <c r="F81" s="1011"/>
      <c r="G81" s="711" t="s">
        <v>94</v>
      </c>
      <c r="H81" s="712">
        <v>0</v>
      </c>
      <c r="I81" s="712">
        <f t="shared" si="1"/>
        <v>0</v>
      </c>
      <c r="J81" s="712">
        <v>0</v>
      </c>
      <c r="K81" s="712">
        <v>0</v>
      </c>
      <c r="L81" s="712">
        <v>0</v>
      </c>
      <c r="M81" s="712">
        <v>0</v>
      </c>
      <c r="N81" s="712">
        <v>0</v>
      </c>
      <c r="O81" s="1012">
        <v>0</v>
      </c>
      <c r="P81" s="1013"/>
      <c r="Q81" s="712">
        <v>0</v>
      </c>
      <c r="R81" s="712">
        <v>0</v>
      </c>
      <c r="S81" s="712">
        <v>0</v>
      </c>
    </row>
    <row r="82" spans="1:19" ht="27" customHeight="1">
      <c r="A82" s="709" t="s">
        <v>4</v>
      </c>
      <c r="B82" s="709" t="s">
        <v>34</v>
      </c>
      <c r="C82" s="710" t="s">
        <v>35</v>
      </c>
      <c r="D82" s="709" t="s">
        <v>507</v>
      </c>
      <c r="E82" s="1010" t="s">
        <v>508</v>
      </c>
      <c r="F82" s="1011"/>
      <c r="G82" s="711" t="s">
        <v>92</v>
      </c>
      <c r="H82" s="712">
        <v>1</v>
      </c>
      <c r="I82" s="712">
        <f t="shared" si="1"/>
        <v>376000</v>
      </c>
      <c r="J82" s="712">
        <v>0</v>
      </c>
      <c r="K82" s="712">
        <v>376000</v>
      </c>
      <c r="L82" s="712">
        <v>0</v>
      </c>
      <c r="M82" s="712">
        <v>0</v>
      </c>
      <c r="N82" s="712">
        <v>0</v>
      </c>
      <c r="O82" s="1012">
        <v>0</v>
      </c>
      <c r="P82" s="1013"/>
      <c r="Q82" s="712">
        <v>0</v>
      </c>
      <c r="R82" s="712">
        <v>0</v>
      </c>
      <c r="S82" s="712">
        <v>0</v>
      </c>
    </row>
    <row r="83" spans="1:19" ht="27" customHeight="1">
      <c r="A83" s="709" t="s">
        <v>4</v>
      </c>
      <c r="B83" s="709" t="s">
        <v>34</v>
      </c>
      <c r="C83" s="710" t="s">
        <v>35</v>
      </c>
      <c r="D83" s="709" t="s">
        <v>507</v>
      </c>
      <c r="E83" s="1010" t="s">
        <v>508</v>
      </c>
      <c r="F83" s="1011"/>
      <c r="G83" s="711" t="s">
        <v>93</v>
      </c>
      <c r="H83" s="712">
        <v>0</v>
      </c>
      <c r="I83" s="712">
        <f t="shared" si="1"/>
        <v>0</v>
      </c>
      <c r="J83" s="712">
        <v>0</v>
      </c>
      <c r="K83" s="712">
        <v>0</v>
      </c>
      <c r="L83" s="712">
        <v>0</v>
      </c>
      <c r="M83" s="712">
        <v>0</v>
      </c>
      <c r="N83" s="712">
        <v>0</v>
      </c>
      <c r="O83" s="1012">
        <v>0</v>
      </c>
      <c r="P83" s="1013"/>
      <c r="Q83" s="712">
        <v>0</v>
      </c>
      <c r="R83" s="712">
        <v>0</v>
      </c>
      <c r="S83" s="712">
        <v>0</v>
      </c>
    </row>
    <row r="84" spans="1:19" ht="27" customHeight="1">
      <c r="A84" s="709" t="s">
        <v>4</v>
      </c>
      <c r="B84" s="709" t="s">
        <v>34</v>
      </c>
      <c r="C84" s="710" t="s">
        <v>35</v>
      </c>
      <c r="D84" s="709" t="s">
        <v>507</v>
      </c>
      <c r="E84" s="1010" t="s">
        <v>508</v>
      </c>
      <c r="F84" s="1011"/>
      <c r="G84" s="711" t="s">
        <v>94</v>
      </c>
      <c r="H84" s="712">
        <v>0</v>
      </c>
      <c r="I84" s="712">
        <f t="shared" si="1"/>
        <v>0</v>
      </c>
      <c r="J84" s="712">
        <v>0</v>
      </c>
      <c r="K84" s="712">
        <v>0</v>
      </c>
      <c r="L84" s="712">
        <v>0</v>
      </c>
      <c r="M84" s="712">
        <v>0</v>
      </c>
      <c r="N84" s="712">
        <v>0</v>
      </c>
      <c r="O84" s="1012">
        <v>0</v>
      </c>
      <c r="P84" s="1013"/>
      <c r="Q84" s="712">
        <v>0</v>
      </c>
      <c r="R84" s="712">
        <v>0</v>
      </c>
      <c r="S84" s="712">
        <v>0</v>
      </c>
    </row>
    <row r="85" spans="1:19" ht="27" customHeight="1">
      <c r="A85" s="709" t="s">
        <v>4</v>
      </c>
      <c r="B85" s="709" t="s">
        <v>34</v>
      </c>
      <c r="C85" s="710" t="s">
        <v>35</v>
      </c>
      <c r="D85" s="709" t="s">
        <v>233</v>
      </c>
      <c r="E85" s="1010" t="s">
        <v>234</v>
      </c>
      <c r="F85" s="1011"/>
      <c r="G85" s="711" t="s">
        <v>92</v>
      </c>
      <c r="H85" s="712">
        <v>1</v>
      </c>
      <c r="I85" s="712">
        <f t="shared" si="1"/>
        <v>300000</v>
      </c>
      <c r="J85" s="712">
        <v>0</v>
      </c>
      <c r="K85" s="712">
        <v>300000</v>
      </c>
      <c r="L85" s="712">
        <v>0</v>
      </c>
      <c r="M85" s="712">
        <v>0</v>
      </c>
      <c r="N85" s="712">
        <v>0</v>
      </c>
      <c r="O85" s="1012">
        <v>0</v>
      </c>
      <c r="P85" s="1013"/>
      <c r="Q85" s="712">
        <v>0</v>
      </c>
      <c r="R85" s="712">
        <v>0</v>
      </c>
      <c r="S85" s="712">
        <v>0</v>
      </c>
    </row>
    <row r="86" spans="1:19" ht="27" customHeight="1">
      <c r="A86" s="709" t="s">
        <v>4</v>
      </c>
      <c r="B86" s="709" t="s">
        <v>34</v>
      </c>
      <c r="C86" s="710" t="s">
        <v>35</v>
      </c>
      <c r="D86" s="709" t="s">
        <v>233</v>
      </c>
      <c r="E86" s="1010" t="s">
        <v>234</v>
      </c>
      <c r="F86" s="1011"/>
      <c r="G86" s="711" t="s">
        <v>93</v>
      </c>
      <c r="H86" s="712">
        <v>1</v>
      </c>
      <c r="I86" s="712">
        <f t="shared" si="1"/>
        <v>500000</v>
      </c>
      <c r="J86" s="712">
        <v>0</v>
      </c>
      <c r="K86" s="712">
        <v>500000</v>
      </c>
      <c r="L86" s="712">
        <v>0</v>
      </c>
      <c r="M86" s="712">
        <v>0</v>
      </c>
      <c r="N86" s="712">
        <v>0</v>
      </c>
      <c r="O86" s="1012">
        <v>0</v>
      </c>
      <c r="P86" s="1013"/>
      <c r="Q86" s="712">
        <v>0</v>
      </c>
      <c r="R86" s="712">
        <v>0</v>
      </c>
      <c r="S86" s="712">
        <v>0</v>
      </c>
    </row>
    <row r="87" spans="1:19" ht="27" customHeight="1">
      <c r="A87" s="709" t="s">
        <v>4</v>
      </c>
      <c r="B87" s="709" t="s">
        <v>34</v>
      </c>
      <c r="C87" s="710" t="s">
        <v>35</v>
      </c>
      <c r="D87" s="709" t="s">
        <v>233</v>
      </c>
      <c r="E87" s="1010" t="s">
        <v>234</v>
      </c>
      <c r="F87" s="1011"/>
      <c r="G87" s="711" t="s">
        <v>94</v>
      </c>
      <c r="H87" s="712">
        <v>1</v>
      </c>
      <c r="I87" s="712">
        <f t="shared" si="1"/>
        <v>500000</v>
      </c>
      <c r="J87" s="712">
        <v>0</v>
      </c>
      <c r="K87" s="712">
        <v>500000</v>
      </c>
      <c r="L87" s="712">
        <v>0</v>
      </c>
      <c r="M87" s="712">
        <v>0</v>
      </c>
      <c r="N87" s="712">
        <v>0</v>
      </c>
      <c r="O87" s="1012">
        <v>0</v>
      </c>
      <c r="P87" s="1013"/>
      <c r="Q87" s="712">
        <v>0</v>
      </c>
      <c r="R87" s="712">
        <v>0</v>
      </c>
      <c r="S87" s="712">
        <v>0</v>
      </c>
    </row>
    <row r="88" spans="1:19" ht="33" customHeight="1">
      <c r="A88" s="709" t="s">
        <v>4</v>
      </c>
      <c r="B88" s="709" t="s">
        <v>34</v>
      </c>
      <c r="C88" s="710" t="s">
        <v>35</v>
      </c>
      <c r="D88" s="709" t="s">
        <v>414</v>
      </c>
      <c r="E88" s="1010" t="s">
        <v>415</v>
      </c>
      <c r="F88" s="1011"/>
      <c r="G88" s="711" t="s">
        <v>92</v>
      </c>
      <c r="H88" s="712">
        <v>1</v>
      </c>
      <c r="I88" s="712">
        <f t="shared" si="1"/>
        <v>3212000</v>
      </c>
      <c r="J88" s="712">
        <v>0</v>
      </c>
      <c r="K88" s="712">
        <v>3212000</v>
      </c>
      <c r="L88" s="712">
        <v>0</v>
      </c>
      <c r="M88" s="712">
        <v>0</v>
      </c>
      <c r="N88" s="712">
        <v>0</v>
      </c>
      <c r="O88" s="1012">
        <v>0</v>
      </c>
      <c r="P88" s="1013"/>
      <c r="Q88" s="712">
        <v>0</v>
      </c>
      <c r="R88" s="712">
        <v>0</v>
      </c>
      <c r="S88" s="712">
        <v>0</v>
      </c>
    </row>
    <row r="89" spans="1:19" ht="33" customHeight="1">
      <c r="A89" s="709" t="s">
        <v>4</v>
      </c>
      <c r="B89" s="709" t="s">
        <v>34</v>
      </c>
      <c r="C89" s="710" t="s">
        <v>35</v>
      </c>
      <c r="D89" s="709" t="s">
        <v>414</v>
      </c>
      <c r="E89" s="1010" t="s">
        <v>415</v>
      </c>
      <c r="F89" s="1011"/>
      <c r="G89" s="711" t="s">
        <v>93</v>
      </c>
      <c r="H89" s="712">
        <v>0</v>
      </c>
      <c r="I89" s="712">
        <f t="shared" si="1"/>
        <v>0</v>
      </c>
      <c r="J89" s="712">
        <v>0</v>
      </c>
      <c r="K89" s="712">
        <v>0</v>
      </c>
      <c r="L89" s="712">
        <v>0</v>
      </c>
      <c r="M89" s="712">
        <v>0</v>
      </c>
      <c r="N89" s="712">
        <v>0</v>
      </c>
      <c r="O89" s="1012">
        <v>0</v>
      </c>
      <c r="P89" s="1013"/>
      <c r="Q89" s="712">
        <v>0</v>
      </c>
      <c r="R89" s="712">
        <v>0</v>
      </c>
      <c r="S89" s="712">
        <v>0</v>
      </c>
    </row>
    <row r="90" spans="1:19" ht="33" customHeight="1">
      <c r="A90" s="709" t="s">
        <v>4</v>
      </c>
      <c r="B90" s="709" t="s">
        <v>34</v>
      </c>
      <c r="C90" s="710" t="s">
        <v>35</v>
      </c>
      <c r="D90" s="709" t="s">
        <v>414</v>
      </c>
      <c r="E90" s="1010" t="s">
        <v>415</v>
      </c>
      <c r="F90" s="1011"/>
      <c r="G90" s="711" t="s">
        <v>94</v>
      </c>
      <c r="H90" s="712">
        <v>0</v>
      </c>
      <c r="I90" s="712">
        <f t="shared" si="1"/>
        <v>0</v>
      </c>
      <c r="J90" s="712">
        <v>0</v>
      </c>
      <c r="K90" s="712">
        <v>0</v>
      </c>
      <c r="L90" s="712">
        <v>0</v>
      </c>
      <c r="M90" s="712">
        <v>0</v>
      </c>
      <c r="N90" s="712">
        <v>0</v>
      </c>
      <c r="O90" s="1012">
        <v>0</v>
      </c>
      <c r="P90" s="1013"/>
      <c r="Q90" s="712">
        <v>0</v>
      </c>
      <c r="R90" s="712">
        <v>0</v>
      </c>
      <c r="S90" s="712">
        <v>0</v>
      </c>
    </row>
    <row r="91" spans="1:19" ht="33" customHeight="1">
      <c r="A91" s="709" t="s">
        <v>4</v>
      </c>
      <c r="B91" s="709" t="s">
        <v>34</v>
      </c>
      <c r="C91" s="710" t="s">
        <v>35</v>
      </c>
      <c r="D91" s="709" t="s">
        <v>418</v>
      </c>
      <c r="E91" s="1010" t="s">
        <v>419</v>
      </c>
      <c r="F91" s="1011"/>
      <c r="G91" s="711" t="s">
        <v>92</v>
      </c>
      <c r="H91" s="712">
        <v>873</v>
      </c>
      <c r="I91" s="712">
        <f t="shared" si="1"/>
        <v>63200280</v>
      </c>
      <c r="J91" s="712">
        <v>0</v>
      </c>
      <c r="K91" s="712">
        <v>63200280</v>
      </c>
      <c r="L91" s="712">
        <v>0</v>
      </c>
      <c r="M91" s="712">
        <v>0</v>
      </c>
      <c r="N91" s="712">
        <v>0</v>
      </c>
      <c r="O91" s="1012">
        <v>0</v>
      </c>
      <c r="P91" s="1013"/>
      <c r="Q91" s="712">
        <v>0</v>
      </c>
      <c r="R91" s="712">
        <v>0</v>
      </c>
      <c r="S91" s="712">
        <v>0</v>
      </c>
    </row>
    <row r="92" spans="1:19" ht="33" customHeight="1">
      <c r="A92" s="709" t="s">
        <v>4</v>
      </c>
      <c r="B92" s="709" t="s">
        <v>34</v>
      </c>
      <c r="C92" s="710" t="s">
        <v>35</v>
      </c>
      <c r="D92" s="709" t="s">
        <v>418</v>
      </c>
      <c r="E92" s="1010" t="s">
        <v>419</v>
      </c>
      <c r="F92" s="1011"/>
      <c r="G92" s="711" t="s">
        <v>93</v>
      </c>
      <c r="H92" s="712">
        <v>905</v>
      </c>
      <c r="I92" s="712">
        <f t="shared" si="1"/>
        <v>65513793</v>
      </c>
      <c r="J92" s="712">
        <v>0</v>
      </c>
      <c r="K92" s="712">
        <v>65513793</v>
      </c>
      <c r="L92" s="712">
        <v>0</v>
      </c>
      <c r="M92" s="712">
        <v>0</v>
      </c>
      <c r="N92" s="712">
        <v>0</v>
      </c>
      <c r="O92" s="1012">
        <v>0</v>
      </c>
      <c r="P92" s="1013"/>
      <c r="Q92" s="712">
        <v>0</v>
      </c>
      <c r="R92" s="712">
        <v>0</v>
      </c>
      <c r="S92" s="712">
        <v>0</v>
      </c>
    </row>
    <row r="93" spans="1:19" ht="33" customHeight="1">
      <c r="A93" s="709" t="s">
        <v>4</v>
      </c>
      <c r="B93" s="709" t="s">
        <v>34</v>
      </c>
      <c r="C93" s="710" t="s">
        <v>35</v>
      </c>
      <c r="D93" s="709" t="s">
        <v>418</v>
      </c>
      <c r="E93" s="1010" t="s">
        <v>419</v>
      </c>
      <c r="F93" s="1011"/>
      <c r="G93" s="711" t="s">
        <v>94</v>
      </c>
      <c r="H93" s="712">
        <v>905</v>
      </c>
      <c r="I93" s="712">
        <f t="shared" si="1"/>
        <v>65513793</v>
      </c>
      <c r="J93" s="712">
        <v>0</v>
      </c>
      <c r="K93" s="712">
        <v>65513793</v>
      </c>
      <c r="L93" s="712">
        <v>0</v>
      </c>
      <c r="M93" s="712">
        <v>0</v>
      </c>
      <c r="N93" s="712">
        <v>0</v>
      </c>
      <c r="O93" s="1012">
        <v>0</v>
      </c>
      <c r="P93" s="1013"/>
      <c r="Q93" s="712">
        <v>0</v>
      </c>
      <c r="R93" s="712">
        <v>0</v>
      </c>
      <c r="S93" s="712">
        <v>0</v>
      </c>
    </row>
    <row r="94" spans="1:19" ht="40.5" customHeight="1">
      <c r="A94" s="709" t="s">
        <v>4</v>
      </c>
      <c r="B94" s="709" t="s">
        <v>34</v>
      </c>
      <c r="C94" s="710" t="s">
        <v>35</v>
      </c>
      <c r="D94" s="709" t="s">
        <v>420</v>
      </c>
      <c r="E94" s="1010" t="s">
        <v>478</v>
      </c>
      <c r="F94" s="1011"/>
      <c r="G94" s="711" t="s">
        <v>92</v>
      </c>
      <c r="H94" s="712">
        <v>1</v>
      </c>
      <c r="I94" s="712">
        <f t="shared" si="1"/>
        <v>3494000</v>
      </c>
      <c r="J94" s="712">
        <v>0</v>
      </c>
      <c r="K94" s="712">
        <v>3494000</v>
      </c>
      <c r="L94" s="712">
        <v>0</v>
      </c>
      <c r="M94" s="712">
        <v>0</v>
      </c>
      <c r="N94" s="712">
        <v>0</v>
      </c>
      <c r="O94" s="1012">
        <v>0</v>
      </c>
      <c r="P94" s="1013"/>
      <c r="Q94" s="712">
        <v>0</v>
      </c>
      <c r="R94" s="712">
        <v>0</v>
      </c>
      <c r="S94" s="712">
        <v>0</v>
      </c>
    </row>
    <row r="95" spans="1:19" ht="45" customHeight="1">
      <c r="A95" s="709" t="s">
        <v>4</v>
      </c>
      <c r="B95" s="709" t="s">
        <v>34</v>
      </c>
      <c r="C95" s="710" t="s">
        <v>35</v>
      </c>
      <c r="D95" s="709" t="s">
        <v>420</v>
      </c>
      <c r="E95" s="1010" t="s">
        <v>478</v>
      </c>
      <c r="F95" s="1011"/>
      <c r="G95" s="711" t="s">
        <v>93</v>
      </c>
      <c r="H95" s="712">
        <v>0</v>
      </c>
      <c r="I95" s="712">
        <f t="shared" si="1"/>
        <v>0</v>
      </c>
      <c r="J95" s="712">
        <v>0</v>
      </c>
      <c r="K95" s="712">
        <v>0</v>
      </c>
      <c r="L95" s="712">
        <v>0</v>
      </c>
      <c r="M95" s="712">
        <v>0</v>
      </c>
      <c r="N95" s="712">
        <v>0</v>
      </c>
      <c r="O95" s="1012">
        <v>0</v>
      </c>
      <c r="P95" s="1013"/>
      <c r="Q95" s="712">
        <v>0</v>
      </c>
      <c r="R95" s="712">
        <v>0</v>
      </c>
      <c r="S95" s="712">
        <v>0</v>
      </c>
    </row>
    <row r="96" spans="1:19" ht="53.25" customHeight="1">
      <c r="A96" s="709" t="s">
        <v>4</v>
      </c>
      <c r="B96" s="709" t="s">
        <v>34</v>
      </c>
      <c r="C96" s="710" t="s">
        <v>35</v>
      </c>
      <c r="D96" s="709" t="s">
        <v>420</v>
      </c>
      <c r="E96" s="1010" t="s">
        <v>478</v>
      </c>
      <c r="F96" s="1011"/>
      <c r="G96" s="711" t="s">
        <v>94</v>
      </c>
      <c r="H96" s="712">
        <v>0</v>
      </c>
      <c r="I96" s="712">
        <f t="shared" si="1"/>
        <v>0</v>
      </c>
      <c r="J96" s="712">
        <v>0</v>
      </c>
      <c r="K96" s="712">
        <v>0</v>
      </c>
      <c r="L96" s="712">
        <v>0</v>
      </c>
      <c r="M96" s="712">
        <v>0</v>
      </c>
      <c r="N96" s="712">
        <v>0</v>
      </c>
      <c r="O96" s="1012">
        <v>0</v>
      </c>
      <c r="P96" s="1013"/>
      <c r="Q96" s="712">
        <v>0</v>
      </c>
      <c r="R96" s="712">
        <v>0</v>
      </c>
      <c r="S96" s="712">
        <v>0</v>
      </c>
    </row>
    <row r="97" spans="1:19" ht="39" customHeight="1">
      <c r="A97" s="709" t="s">
        <v>4</v>
      </c>
      <c r="B97" s="709" t="s">
        <v>34</v>
      </c>
      <c r="C97" s="710" t="s">
        <v>35</v>
      </c>
      <c r="D97" s="709" t="s">
        <v>421</v>
      </c>
      <c r="E97" s="1010" t="s">
        <v>479</v>
      </c>
      <c r="F97" s="1011"/>
      <c r="G97" s="711" t="s">
        <v>92</v>
      </c>
      <c r="H97" s="712">
        <v>1</v>
      </c>
      <c r="I97" s="712">
        <f t="shared" si="1"/>
        <v>910000</v>
      </c>
      <c r="J97" s="712">
        <v>0</v>
      </c>
      <c r="K97" s="712">
        <v>910000</v>
      </c>
      <c r="L97" s="712">
        <v>0</v>
      </c>
      <c r="M97" s="712">
        <v>0</v>
      </c>
      <c r="N97" s="712">
        <v>0</v>
      </c>
      <c r="O97" s="1012">
        <v>0</v>
      </c>
      <c r="P97" s="1013"/>
      <c r="Q97" s="712">
        <v>0</v>
      </c>
      <c r="R97" s="712">
        <v>0</v>
      </c>
      <c r="S97" s="712">
        <v>0</v>
      </c>
    </row>
    <row r="98" spans="1:19" ht="40.5" customHeight="1">
      <c r="A98" s="709" t="s">
        <v>4</v>
      </c>
      <c r="B98" s="709" t="s">
        <v>34</v>
      </c>
      <c r="C98" s="710" t="s">
        <v>35</v>
      </c>
      <c r="D98" s="709" t="s">
        <v>421</v>
      </c>
      <c r="E98" s="1010" t="s">
        <v>479</v>
      </c>
      <c r="F98" s="1011"/>
      <c r="G98" s="711" t="s">
        <v>93</v>
      </c>
      <c r="H98" s="712">
        <v>1</v>
      </c>
      <c r="I98" s="712">
        <f t="shared" si="1"/>
        <v>910000</v>
      </c>
      <c r="J98" s="712">
        <v>0</v>
      </c>
      <c r="K98" s="712">
        <v>910000</v>
      </c>
      <c r="L98" s="712">
        <v>0</v>
      </c>
      <c r="M98" s="712">
        <v>0</v>
      </c>
      <c r="N98" s="712">
        <v>0</v>
      </c>
      <c r="O98" s="1012">
        <v>0</v>
      </c>
      <c r="P98" s="1013"/>
      <c r="Q98" s="712">
        <v>0</v>
      </c>
      <c r="R98" s="712">
        <v>0</v>
      </c>
      <c r="S98" s="712">
        <v>0</v>
      </c>
    </row>
    <row r="99" spans="1:19" ht="41.25" customHeight="1">
      <c r="A99" s="709" t="s">
        <v>4</v>
      </c>
      <c r="B99" s="709" t="s">
        <v>34</v>
      </c>
      <c r="C99" s="710" t="s">
        <v>35</v>
      </c>
      <c r="D99" s="709" t="s">
        <v>421</v>
      </c>
      <c r="E99" s="1010" t="s">
        <v>479</v>
      </c>
      <c r="F99" s="1011"/>
      <c r="G99" s="711" t="s">
        <v>94</v>
      </c>
      <c r="H99" s="712">
        <v>1</v>
      </c>
      <c r="I99" s="712">
        <f t="shared" si="1"/>
        <v>910000</v>
      </c>
      <c r="J99" s="712">
        <v>0</v>
      </c>
      <c r="K99" s="712">
        <v>910000</v>
      </c>
      <c r="L99" s="712">
        <v>0</v>
      </c>
      <c r="M99" s="712">
        <v>0</v>
      </c>
      <c r="N99" s="712">
        <v>0</v>
      </c>
      <c r="O99" s="1012">
        <v>0</v>
      </c>
      <c r="P99" s="1013"/>
      <c r="Q99" s="712">
        <v>0</v>
      </c>
      <c r="R99" s="712">
        <v>0</v>
      </c>
      <c r="S99" s="712">
        <v>0</v>
      </c>
    </row>
    <row r="100" spans="1:19" ht="34.5" customHeight="1">
      <c r="A100" s="709" t="s">
        <v>4</v>
      </c>
      <c r="B100" s="709" t="s">
        <v>34</v>
      </c>
      <c r="C100" s="710" t="s">
        <v>35</v>
      </c>
      <c r="D100" s="709" t="s">
        <v>422</v>
      </c>
      <c r="E100" s="1010" t="s">
        <v>423</v>
      </c>
      <c r="F100" s="1011"/>
      <c r="G100" s="711" t="s">
        <v>92</v>
      </c>
      <c r="H100" s="712">
        <v>193</v>
      </c>
      <c r="I100" s="712">
        <f t="shared" si="1"/>
        <v>16000000</v>
      </c>
      <c r="J100" s="712">
        <v>0</v>
      </c>
      <c r="K100" s="712">
        <v>16000000</v>
      </c>
      <c r="L100" s="712">
        <v>0</v>
      </c>
      <c r="M100" s="712">
        <v>0</v>
      </c>
      <c r="N100" s="712">
        <v>0</v>
      </c>
      <c r="O100" s="1012">
        <v>0</v>
      </c>
      <c r="P100" s="1013"/>
      <c r="Q100" s="712">
        <v>0</v>
      </c>
      <c r="R100" s="712">
        <v>0</v>
      </c>
      <c r="S100" s="712">
        <v>0</v>
      </c>
    </row>
    <row r="101" spans="1:19" ht="33" customHeight="1">
      <c r="A101" s="709" t="s">
        <v>4</v>
      </c>
      <c r="B101" s="709" t="s">
        <v>34</v>
      </c>
      <c r="C101" s="710" t="s">
        <v>35</v>
      </c>
      <c r="D101" s="709" t="s">
        <v>422</v>
      </c>
      <c r="E101" s="1010" t="s">
        <v>423</v>
      </c>
      <c r="F101" s="1011"/>
      <c r="G101" s="711" t="s">
        <v>93</v>
      </c>
      <c r="H101" s="712">
        <v>434</v>
      </c>
      <c r="I101" s="712">
        <f t="shared" si="1"/>
        <v>36000000</v>
      </c>
      <c r="J101" s="712">
        <v>0</v>
      </c>
      <c r="K101" s="712">
        <v>36000000</v>
      </c>
      <c r="L101" s="712">
        <v>0</v>
      </c>
      <c r="M101" s="712">
        <v>0</v>
      </c>
      <c r="N101" s="712">
        <v>0</v>
      </c>
      <c r="O101" s="1012">
        <v>0</v>
      </c>
      <c r="P101" s="1013"/>
      <c r="Q101" s="712">
        <v>0</v>
      </c>
      <c r="R101" s="712">
        <v>0</v>
      </c>
      <c r="S101" s="712">
        <v>0</v>
      </c>
    </row>
    <row r="102" spans="1:19" ht="23.25" customHeight="1">
      <c r="A102" s="709" t="s">
        <v>4</v>
      </c>
      <c r="B102" s="709" t="s">
        <v>34</v>
      </c>
      <c r="C102" s="710" t="s">
        <v>35</v>
      </c>
      <c r="D102" s="709" t="s">
        <v>422</v>
      </c>
      <c r="E102" s="1010" t="s">
        <v>423</v>
      </c>
      <c r="F102" s="1011"/>
      <c r="G102" s="711" t="s">
        <v>94</v>
      </c>
      <c r="H102" s="712">
        <v>434</v>
      </c>
      <c r="I102" s="712">
        <f t="shared" si="1"/>
        <v>35931970</v>
      </c>
      <c r="J102" s="712">
        <v>0</v>
      </c>
      <c r="K102" s="712">
        <v>35931970</v>
      </c>
      <c r="L102" s="712">
        <v>0</v>
      </c>
      <c r="M102" s="712">
        <v>0</v>
      </c>
      <c r="N102" s="712">
        <v>0</v>
      </c>
      <c r="O102" s="1012">
        <v>0</v>
      </c>
      <c r="P102" s="1013"/>
      <c r="Q102" s="712">
        <v>0</v>
      </c>
      <c r="R102" s="712">
        <v>0</v>
      </c>
      <c r="S102" s="712">
        <v>0</v>
      </c>
    </row>
    <row r="103" spans="1:19" ht="39" customHeight="1">
      <c r="A103" s="709" t="s">
        <v>4</v>
      </c>
      <c r="B103" s="709" t="s">
        <v>34</v>
      </c>
      <c r="C103" s="710" t="s">
        <v>35</v>
      </c>
      <c r="D103" s="709" t="s">
        <v>426</v>
      </c>
      <c r="E103" s="1010" t="s">
        <v>427</v>
      </c>
      <c r="F103" s="1011"/>
      <c r="G103" s="711" t="s">
        <v>92</v>
      </c>
      <c r="H103" s="712">
        <v>1</v>
      </c>
      <c r="I103" s="712">
        <f t="shared" si="1"/>
        <v>319500</v>
      </c>
      <c r="J103" s="712">
        <v>0</v>
      </c>
      <c r="K103" s="712">
        <v>319500</v>
      </c>
      <c r="L103" s="712">
        <v>0</v>
      </c>
      <c r="M103" s="712">
        <v>0</v>
      </c>
      <c r="N103" s="712">
        <v>0</v>
      </c>
      <c r="O103" s="1012">
        <v>0</v>
      </c>
      <c r="P103" s="1013"/>
      <c r="Q103" s="712">
        <v>0</v>
      </c>
      <c r="R103" s="712">
        <v>0</v>
      </c>
      <c r="S103" s="712">
        <v>0</v>
      </c>
    </row>
    <row r="104" spans="1:19" ht="39" customHeight="1">
      <c r="A104" s="709" t="s">
        <v>4</v>
      </c>
      <c r="B104" s="709" t="s">
        <v>34</v>
      </c>
      <c r="C104" s="710" t="s">
        <v>35</v>
      </c>
      <c r="D104" s="709" t="s">
        <v>426</v>
      </c>
      <c r="E104" s="1010" t="s">
        <v>427</v>
      </c>
      <c r="F104" s="1011"/>
      <c r="G104" s="711" t="s">
        <v>93</v>
      </c>
      <c r="H104" s="712">
        <v>1</v>
      </c>
      <c r="I104" s="712">
        <f t="shared" si="1"/>
        <v>470453</v>
      </c>
      <c r="J104" s="712">
        <v>0</v>
      </c>
      <c r="K104" s="712">
        <v>470453</v>
      </c>
      <c r="L104" s="712">
        <v>0</v>
      </c>
      <c r="M104" s="712">
        <v>0</v>
      </c>
      <c r="N104" s="712">
        <v>0</v>
      </c>
      <c r="O104" s="1012">
        <v>0</v>
      </c>
      <c r="P104" s="1013"/>
      <c r="Q104" s="712">
        <v>0</v>
      </c>
      <c r="R104" s="712">
        <v>0</v>
      </c>
      <c r="S104" s="712">
        <v>0</v>
      </c>
    </row>
    <row r="105" spans="1:19" ht="39" customHeight="1">
      <c r="A105" s="709" t="s">
        <v>4</v>
      </c>
      <c r="B105" s="709" t="s">
        <v>34</v>
      </c>
      <c r="C105" s="710" t="s">
        <v>35</v>
      </c>
      <c r="D105" s="709" t="s">
        <v>426</v>
      </c>
      <c r="E105" s="1010" t="s">
        <v>427</v>
      </c>
      <c r="F105" s="1011"/>
      <c r="G105" s="711" t="s">
        <v>94</v>
      </c>
      <c r="H105" s="712">
        <v>1</v>
      </c>
      <c r="I105" s="712">
        <f t="shared" si="1"/>
        <v>470453</v>
      </c>
      <c r="J105" s="712">
        <v>0</v>
      </c>
      <c r="K105" s="712">
        <v>470453</v>
      </c>
      <c r="L105" s="712">
        <v>0</v>
      </c>
      <c r="M105" s="712">
        <v>0</v>
      </c>
      <c r="N105" s="712">
        <v>0</v>
      </c>
      <c r="O105" s="1012">
        <v>0</v>
      </c>
      <c r="P105" s="1013"/>
      <c r="Q105" s="712">
        <v>0</v>
      </c>
      <c r="R105" s="712">
        <v>0</v>
      </c>
      <c r="S105" s="712">
        <v>0</v>
      </c>
    </row>
    <row r="106" spans="1:19" ht="30" customHeight="1">
      <c r="A106" s="709" t="s">
        <v>4</v>
      </c>
      <c r="B106" s="709" t="s">
        <v>34</v>
      </c>
      <c r="C106" s="710" t="s">
        <v>35</v>
      </c>
      <c r="D106" s="720" t="s">
        <v>851</v>
      </c>
      <c r="E106" s="721" t="s">
        <v>852</v>
      </c>
      <c r="F106" s="722"/>
      <c r="G106" s="722" t="s">
        <v>92</v>
      </c>
      <c r="H106" s="712"/>
      <c r="I106" s="712">
        <f t="shared" si="1"/>
        <v>0</v>
      </c>
      <c r="J106" s="712"/>
      <c r="K106" s="712">
        <v>0</v>
      </c>
      <c r="L106" s="712">
        <v>0</v>
      </c>
      <c r="M106" s="712">
        <v>0</v>
      </c>
      <c r="N106" s="712">
        <v>0</v>
      </c>
      <c r="O106" s="1012">
        <v>0</v>
      </c>
      <c r="P106" s="1013"/>
      <c r="Q106" s="712">
        <v>0</v>
      </c>
      <c r="R106" s="712">
        <v>0</v>
      </c>
      <c r="S106" s="712">
        <v>0</v>
      </c>
    </row>
    <row r="107" spans="1:19" ht="39" customHeight="1">
      <c r="A107" s="709" t="s">
        <v>4</v>
      </c>
      <c r="B107" s="709" t="s">
        <v>34</v>
      </c>
      <c r="C107" s="710" t="s">
        <v>35</v>
      </c>
      <c r="D107" s="720" t="s">
        <v>851</v>
      </c>
      <c r="E107" s="721" t="s">
        <v>852</v>
      </c>
      <c r="F107" s="722"/>
      <c r="G107" s="722" t="s">
        <v>93</v>
      </c>
      <c r="H107" s="712">
        <v>1</v>
      </c>
      <c r="I107" s="712">
        <f t="shared" si="1"/>
        <v>74400</v>
      </c>
      <c r="J107" s="712"/>
      <c r="K107" s="712">
        <v>74400</v>
      </c>
      <c r="L107" s="712">
        <v>0</v>
      </c>
      <c r="M107" s="712">
        <v>0</v>
      </c>
      <c r="N107" s="712">
        <v>0</v>
      </c>
      <c r="O107" s="1012">
        <v>0</v>
      </c>
      <c r="P107" s="1013"/>
      <c r="Q107" s="712">
        <v>0</v>
      </c>
      <c r="R107" s="712">
        <v>0</v>
      </c>
      <c r="S107" s="712">
        <v>0</v>
      </c>
    </row>
    <row r="108" spans="1:19" ht="33" customHeight="1">
      <c r="A108" s="709" t="s">
        <v>4</v>
      </c>
      <c r="B108" s="709" t="s">
        <v>34</v>
      </c>
      <c r="C108" s="710" t="s">
        <v>35</v>
      </c>
      <c r="D108" s="720" t="s">
        <v>851</v>
      </c>
      <c r="E108" s="721" t="s">
        <v>852</v>
      </c>
      <c r="F108" s="722"/>
      <c r="G108" s="722" t="s">
        <v>94</v>
      </c>
      <c r="H108" s="712">
        <v>1</v>
      </c>
      <c r="I108" s="712">
        <f t="shared" si="1"/>
        <v>74400</v>
      </c>
      <c r="J108" s="712"/>
      <c r="K108" s="712">
        <v>74400</v>
      </c>
      <c r="L108" s="712">
        <v>0</v>
      </c>
      <c r="M108" s="712">
        <v>0</v>
      </c>
      <c r="N108" s="712">
        <v>0</v>
      </c>
      <c r="O108" s="1012">
        <v>0</v>
      </c>
      <c r="P108" s="1013"/>
      <c r="Q108" s="712">
        <v>0</v>
      </c>
      <c r="R108" s="712">
        <v>0</v>
      </c>
      <c r="S108" s="712">
        <v>0</v>
      </c>
    </row>
    <row r="109" spans="1:19" ht="27" customHeight="1">
      <c r="A109" s="709" t="s">
        <v>4</v>
      </c>
      <c r="B109" s="709" t="s">
        <v>34</v>
      </c>
      <c r="C109" s="710" t="s">
        <v>35</v>
      </c>
      <c r="D109" s="709" t="s">
        <v>509</v>
      </c>
      <c r="E109" s="1010" t="s">
        <v>510</v>
      </c>
      <c r="F109" s="1011"/>
      <c r="G109" s="711" t="s">
        <v>92</v>
      </c>
      <c r="H109" s="712">
        <v>1</v>
      </c>
      <c r="I109" s="712">
        <f t="shared" si="1"/>
        <v>10000000</v>
      </c>
      <c r="J109" s="712">
        <v>0</v>
      </c>
      <c r="K109" s="712">
        <v>10000000</v>
      </c>
      <c r="L109" s="712">
        <v>0</v>
      </c>
      <c r="M109" s="712">
        <v>0</v>
      </c>
      <c r="N109" s="712">
        <v>0</v>
      </c>
      <c r="O109" s="1012">
        <v>0</v>
      </c>
      <c r="P109" s="1013"/>
      <c r="Q109" s="712">
        <v>0</v>
      </c>
      <c r="R109" s="712">
        <v>0</v>
      </c>
      <c r="S109" s="712">
        <v>0</v>
      </c>
    </row>
    <row r="110" spans="1:19" ht="27" customHeight="1">
      <c r="A110" s="709" t="s">
        <v>4</v>
      </c>
      <c r="B110" s="709" t="s">
        <v>34</v>
      </c>
      <c r="C110" s="710" t="s">
        <v>35</v>
      </c>
      <c r="D110" s="709" t="s">
        <v>509</v>
      </c>
      <c r="E110" s="1010" t="s">
        <v>510</v>
      </c>
      <c r="F110" s="1011"/>
      <c r="G110" s="711" t="s">
        <v>93</v>
      </c>
      <c r="H110" s="712">
        <v>0</v>
      </c>
      <c r="I110" s="712">
        <f t="shared" si="1"/>
        <v>0</v>
      </c>
      <c r="J110" s="712">
        <v>0</v>
      </c>
      <c r="K110" s="712">
        <v>0</v>
      </c>
      <c r="L110" s="712">
        <v>0</v>
      </c>
      <c r="M110" s="712">
        <v>0</v>
      </c>
      <c r="N110" s="712">
        <v>0</v>
      </c>
      <c r="O110" s="1012">
        <v>0</v>
      </c>
      <c r="P110" s="1013"/>
      <c r="Q110" s="712">
        <v>0</v>
      </c>
      <c r="R110" s="712">
        <v>0</v>
      </c>
      <c r="S110" s="712">
        <v>0</v>
      </c>
    </row>
    <row r="111" spans="1:19" ht="27" customHeight="1">
      <c r="A111" s="709" t="s">
        <v>4</v>
      </c>
      <c r="B111" s="709" t="s">
        <v>34</v>
      </c>
      <c r="C111" s="710" t="s">
        <v>35</v>
      </c>
      <c r="D111" s="709" t="s">
        <v>509</v>
      </c>
      <c r="E111" s="1010" t="s">
        <v>510</v>
      </c>
      <c r="F111" s="1011"/>
      <c r="G111" s="711" t="s">
        <v>94</v>
      </c>
      <c r="H111" s="712">
        <v>0</v>
      </c>
      <c r="I111" s="712">
        <f t="shared" si="1"/>
        <v>0</v>
      </c>
      <c r="J111" s="712">
        <v>0</v>
      </c>
      <c r="K111" s="712">
        <v>0</v>
      </c>
      <c r="L111" s="712">
        <v>0</v>
      </c>
      <c r="M111" s="712">
        <v>0</v>
      </c>
      <c r="N111" s="712">
        <v>0</v>
      </c>
      <c r="O111" s="1012">
        <v>0</v>
      </c>
      <c r="P111" s="1013"/>
      <c r="Q111" s="712">
        <v>0</v>
      </c>
      <c r="R111" s="712">
        <v>0</v>
      </c>
      <c r="S111" s="712">
        <v>0</v>
      </c>
    </row>
    <row r="112" spans="1:19" ht="42" customHeight="1">
      <c r="A112" s="709" t="s">
        <v>4</v>
      </c>
      <c r="B112" s="709" t="s">
        <v>34</v>
      </c>
      <c r="C112" s="710" t="s">
        <v>35</v>
      </c>
      <c r="D112" s="709" t="s">
        <v>511</v>
      </c>
      <c r="E112" s="1010" t="s">
        <v>512</v>
      </c>
      <c r="F112" s="1011"/>
      <c r="G112" s="711" t="s">
        <v>92</v>
      </c>
      <c r="H112" s="712"/>
      <c r="I112" s="712">
        <f t="shared" si="1"/>
        <v>0</v>
      </c>
      <c r="J112" s="712">
        <v>0</v>
      </c>
      <c r="K112" s="712">
        <v>0</v>
      </c>
      <c r="L112" s="712">
        <v>0</v>
      </c>
      <c r="M112" s="712">
        <v>0</v>
      </c>
      <c r="N112" s="712">
        <v>0</v>
      </c>
      <c r="O112" s="1012">
        <v>0</v>
      </c>
      <c r="P112" s="1013"/>
      <c r="Q112" s="712">
        <v>0</v>
      </c>
      <c r="R112" s="712">
        <v>0</v>
      </c>
      <c r="S112" s="712">
        <v>0</v>
      </c>
    </row>
    <row r="113" spans="1:19" ht="42" customHeight="1">
      <c r="A113" s="709" t="s">
        <v>4</v>
      </c>
      <c r="B113" s="709" t="s">
        <v>34</v>
      </c>
      <c r="C113" s="710" t="s">
        <v>35</v>
      </c>
      <c r="D113" s="709" t="s">
        <v>511</v>
      </c>
      <c r="E113" s="1010" t="s">
        <v>512</v>
      </c>
      <c r="F113" s="1011"/>
      <c r="G113" s="711" t="s">
        <v>93</v>
      </c>
      <c r="H113" s="712">
        <v>1</v>
      </c>
      <c r="I113" s="712">
        <f t="shared" si="1"/>
        <v>369880</v>
      </c>
      <c r="J113" s="712">
        <v>0</v>
      </c>
      <c r="K113" s="712">
        <v>369880</v>
      </c>
      <c r="L113" s="712">
        <v>0</v>
      </c>
      <c r="M113" s="712">
        <v>0</v>
      </c>
      <c r="N113" s="712">
        <v>0</v>
      </c>
      <c r="O113" s="1012">
        <v>0</v>
      </c>
      <c r="P113" s="1013"/>
      <c r="Q113" s="712">
        <v>0</v>
      </c>
      <c r="R113" s="712">
        <v>0</v>
      </c>
      <c r="S113" s="712">
        <v>0</v>
      </c>
    </row>
    <row r="114" spans="1:19" ht="42" customHeight="1">
      <c r="A114" s="709" t="s">
        <v>4</v>
      </c>
      <c r="B114" s="709" t="s">
        <v>34</v>
      </c>
      <c r="C114" s="710" t="s">
        <v>35</v>
      </c>
      <c r="D114" s="709" t="s">
        <v>511</v>
      </c>
      <c r="E114" s="1010" t="s">
        <v>512</v>
      </c>
      <c r="F114" s="1011"/>
      <c r="G114" s="711" t="s">
        <v>94</v>
      </c>
      <c r="H114" s="712">
        <v>1</v>
      </c>
      <c r="I114" s="712">
        <f t="shared" si="1"/>
        <v>369877</v>
      </c>
      <c r="J114" s="712">
        <v>0</v>
      </c>
      <c r="K114" s="712">
        <v>369877</v>
      </c>
      <c r="L114" s="712">
        <v>0</v>
      </c>
      <c r="M114" s="712">
        <v>0</v>
      </c>
      <c r="N114" s="712">
        <v>0</v>
      </c>
      <c r="O114" s="1012">
        <v>0</v>
      </c>
      <c r="P114" s="1013"/>
      <c r="Q114" s="712">
        <v>0</v>
      </c>
      <c r="R114" s="712">
        <v>0</v>
      </c>
      <c r="S114" s="712">
        <v>0</v>
      </c>
    </row>
    <row r="115" spans="1:19" ht="42" customHeight="1">
      <c r="A115" s="709" t="s">
        <v>4</v>
      </c>
      <c r="B115" s="709" t="s">
        <v>34</v>
      </c>
      <c r="C115" s="710" t="s">
        <v>35</v>
      </c>
      <c r="D115" s="709" t="s">
        <v>513</v>
      </c>
      <c r="E115" s="1010" t="s">
        <v>535</v>
      </c>
      <c r="F115" s="1011"/>
      <c r="G115" s="711" t="s">
        <v>92</v>
      </c>
      <c r="H115" s="712"/>
      <c r="I115" s="712">
        <f t="shared" si="1"/>
        <v>0</v>
      </c>
      <c r="J115" s="712">
        <v>0</v>
      </c>
      <c r="K115" s="712">
        <v>0</v>
      </c>
      <c r="L115" s="712">
        <v>0</v>
      </c>
      <c r="M115" s="712">
        <v>0</v>
      </c>
      <c r="N115" s="712">
        <v>0</v>
      </c>
      <c r="O115" s="1012">
        <v>0</v>
      </c>
      <c r="P115" s="1013"/>
      <c r="Q115" s="712">
        <v>0</v>
      </c>
      <c r="R115" s="712">
        <v>0</v>
      </c>
      <c r="S115" s="712">
        <v>0</v>
      </c>
    </row>
    <row r="116" spans="1:19" ht="42" customHeight="1">
      <c r="A116" s="709" t="s">
        <v>4</v>
      </c>
      <c r="B116" s="709" t="s">
        <v>34</v>
      </c>
      <c r="C116" s="710" t="s">
        <v>35</v>
      </c>
      <c r="D116" s="709" t="s">
        <v>513</v>
      </c>
      <c r="E116" s="1010" t="s">
        <v>535</v>
      </c>
      <c r="F116" s="1011"/>
      <c r="G116" s="711" t="s">
        <v>93</v>
      </c>
      <c r="H116" s="712">
        <v>1</v>
      </c>
      <c r="I116" s="712">
        <f t="shared" si="1"/>
        <v>208340</v>
      </c>
      <c r="J116" s="712">
        <v>0</v>
      </c>
      <c r="K116" s="712">
        <v>208340</v>
      </c>
      <c r="L116" s="712">
        <v>0</v>
      </c>
      <c r="M116" s="712">
        <v>0</v>
      </c>
      <c r="N116" s="712">
        <v>0</v>
      </c>
      <c r="O116" s="1012">
        <v>0</v>
      </c>
      <c r="P116" s="1013"/>
      <c r="Q116" s="712">
        <v>0</v>
      </c>
      <c r="R116" s="712">
        <v>0</v>
      </c>
      <c r="S116" s="712">
        <v>0</v>
      </c>
    </row>
    <row r="117" spans="1:19" ht="42" customHeight="1">
      <c r="A117" s="709" t="s">
        <v>4</v>
      </c>
      <c r="B117" s="709" t="s">
        <v>34</v>
      </c>
      <c r="C117" s="710" t="s">
        <v>35</v>
      </c>
      <c r="D117" s="709" t="s">
        <v>513</v>
      </c>
      <c r="E117" s="1010" t="s">
        <v>535</v>
      </c>
      <c r="F117" s="1011"/>
      <c r="G117" s="711" t="s">
        <v>94</v>
      </c>
      <c r="H117" s="712">
        <v>1</v>
      </c>
      <c r="I117" s="712">
        <f t="shared" si="1"/>
        <v>208340</v>
      </c>
      <c r="J117" s="712">
        <v>0</v>
      </c>
      <c r="K117" s="712">
        <v>208340</v>
      </c>
      <c r="L117" s="712">
        <v>0</v>
      </c>
      <c r="M117" s="712">
        <v>0</v>
      </c>
      <c r="N117" s="712">
        <v>0</v>
      </c>
      <c r="O117" s="1012">
        <v>0</v>
      </c>
      <c r="P117" s="1013"/>
      <c r="Q117" s="712">
        <v>0</v>
      </c>
      <c r="R117" s="712">
        <v>0</v>
      </c>
      <c r="S117" s="712">
        <v>0</v>
      </c>
    </row>
    <row r="118" spans="1:19" ht="42" customHeight="1">
      <c r="A118" s="709" t="s">
        <v>4</v>
      </c>
      <c r="B118" s="709" t="s">
        <v>34</v>
      </c>
      <c r="C118" s="710" t="s">
        <v>35</v>
      </c>
      <c r="D118" s="709" t="s">
        <v>515</v>
      </c>
      <c r="E118" s="1010" t="s">
        <v>536</v>
      </c>
      <c r="F118" s="1011"/>
      <c r="G118" s="711" t="s">
        <v>92</v>
      </c>
      <c r="H118" s="712"/>
      <c r="I118" s="712">
        <f t="shared" si="1"/>
        <v>0</v>
      </c>
      <c r="J118" s="712">
        <v>0</v>
      </c>
      <c r="K118" s="712">
        <v>0</v>
      </c>
      <c r="L118" s="712">
        <v>0</v>
      </c>
      <c r="M118" s="712">
        <v>0</v>
      </c>
      <c r="N118" s="712">
        <v>0</v>
      </c>
      <c r="O118" s="1012">
        <v>0</v>
      </c>
      <c r="P118" s="1013"/>
      <c r="Q118" s="712">
        <v>0</v>
      </c>
      <c r="R118" s="712">
        <v>0</v>
      </c>
      <c r="S118" s="712">
        <v>0</v>
      </c>
    </row>
    <row r="119" spans="1:19" ht="42" customHeight="1">
      <c r="A119" s="709" t="s">
        <v>4</v>
      </c>
      <c r="B119" s="709" t="s">
        <v>34</v>
      </c>
      <c r="C119" s="710" t="s">
        <v>35</v>
      </c>
      <c r="D119" s="709" t="s">
        <v>515</v>
      </c>
      <c r="E119" s="1010" t="s">
        <v>536</v>
      </c>
      <c r="F119" s="1011"/>
      <c r="G119" s="711" t="s">
        <v>93</v>
      </c>
      <c r="H119" s="712">
        <v>0</v>
      </c>
      <c r="I119" s="712">
        <f t="shared" si="1"/>
        <v>0</v>
      </c>
      <c r="J119" s="712">
        <v>0</v>
      </c>
      <c r="K119" s="712">
        <v>0</v>
      </c>
      <c r="L119" s="712">
        <v>0</v>
      </c>
      <c r="M119" s="712">
        <v>0</v>
      </c>
      <c r="N119" s="712">
        <v>0</v>
      </c>
      <c r="O119" s="1012">
        <v>0</v>
      </c>
      <c r="P119" s="1013"/>
      <c r="Q119" s="712">
        <v>0</v>
      </c>
      <c r="R119" s="712">
        <v>0</v>
      </c>
      <c r="S119" s="712">
        <v>0</v>
      </c>
    </row>
    <row r="120" spans="1:19" ht="42" customHeight="1">
      <c r="A120" s="709" t="s">
        <v>4</v>
      </c>
      <c r="B120" s="709" t="s">
        <v>34</v>
      </c>
      <c r="C120" s="710" t="s">
        <v>35</v>
      </c>
      <c r="D120" s="709" t="s">
        <v>515</v>
      </c>
      <c r="E120" s="1010" t="s">
        <v>536</v>
      </c>
      <c r="F120" s="1011"/>
      <c r="G120" s="711" t="s">
        <v>94</v>
      </c>
      <c r="H120" s="712">
        <v>0</v>
      </c>
      <c r="I120" s="712">
        <f t="shared" si="1"/>
        <v>0</v>
      </c>
      <c r="J120" s="712">
        <v>0</v>
      </c>
      <c r="K120" s="712">
        <v>0</v>
      </c>
      <c r="L120" s="712">
        <v>0</v>
      </c>
      <c r="M120" s="712">
        <v>0</v>
      </c>
      <c r="N120" s="712">
        <v>0</v>
      </c>
      <c r="O120" s="1012">
        <v>0</v>
      </c>
      <c r="P120" s="1013"/>
      <c r="Q120" s="712">
        <v>0</v>
      </c>
      <c r="R120" s="712">
        <v>0</v>
      </c>
      <c r="S120" s="712">
        <v>0</v>
      </c>
    </row>
    <row r="121" spans="1:19" ht="27" customHeight="1">
      <c r="A121" s="709" t="s">
        <v>4</v>
      </c>
      <c r="B121" s="709" t="s">
        <v>34</v>
      </c>
      <c r="C121" s="710" t="s">
        <v>35</v>
      </c>
      <c r="D121" s="709" t="s">
        <v>235</v>
      </c>
      <c r="E121" s="1010" t="s">
        <v>236</v>
      </c>
      <c r="F121" s="1011"/>
      <c r="G121" s="711" t="s">
        <v>92</v>
      </c>
      <c r="H121" s="712">
        <v>1622</v>
      </c>
      <c r="I121" s="712">
        <f t="shared" si="1"/>
        <v>118434000</v>
      </c>
      <c r="J121" s="712">
        <v>0</v>
      </c>
      <c r="K121" s="712">
        <v>118434000</v>
      </c>
      <c r="L121" s="712">
        <v>0</v>
      </c>
      <c r="M121" s="712">
        <v>0</v>
      </c>
      <c r="N121" s="712">
        <v>0</v>
      </c>
      <c r="O121" s="1012">
        <v>0</v>
      </c>
      <c r="P121" s="1013"/>
      <c r="Q121" s="712">
        <v>0</v>
      </c>
      <c r="R121" s="712">
        <v>0</v>
      </c>
      <c r="S121" s="712">
        <v>0</v>
      </c>
    </row>
    <row r="122" spans="1:19" ht="27" customHeight="1">
      <c r="A122" s="709" t="s">
        <v>4</v>
      </c>
      <c r="B122" s="709" t="s">
        <v>34</v>
      </c>
      <c r="C122" s="710" t="s">
        <v>35</v>
      </c>
      <c r="D122" s="709" t="s">
        <v>235</v>
      </c>
      <c r="E122" s="1010" t="s">
        <v>236</v>
      </c>
      <c r="F122" s="1011"/>
      <c r="G122" s="711" t="s">
        <v>93</v>
      </c>
      <c r="H122" s="712">
        <v>1258</v>
      </c>
      <c r="I122" s="712">
        <f t="shared" si="1"/>
        <v>91894218</v>
      </c>
      <c r="J122" s="712">
        <v>0</v>
      </c>
      <c r="K122" s="712">
        <v>91894218</v>
      </c>
      <c r="L122" s="712">
        <v>0</v>
      </c>
      <c r="M122" s="712">
        <v>0</v>
      </c>
      <c r="N122" s="712">
        <v>0</v>
      </c>
      <c r="O122" s="1012">
        <v>0</v>
      </c>
      <c r="P122" s="1013"/>
      <c r="Q122" s="712">
        <v>0</v>
      </c>
      <c r="R122" s="712">
        <v>0</v>
      </c>
      <c r="S122" s="712">
        <v>0</v>
      </c>
    </row>
    <row r="123" spans="1:19" ht="27" customHeight="1">
      <c r="A123" s="709" t="s">
        <v>4</v>
      </c>
      <c r="B123" s="709" t="s">
        <v>34</v>
      </c>
      <c r="C123" s="710" t="s">
        <v>35</v>
      </c>
      <c r="D123" s="709" t="s">
        <v>235</v>
      </c>
      <c r="E123" s="1010" t="s">
        <v>236</v>
      </c>
      <c r="F123" s="1011"/>
      <c r="G123" s="711" t="s">
        <v>94</v>
      </c>
      <c r="H123" s="712">
        <v>1258</v>
      </c>
      <c r="I123" s="712">
        <f t="shared" si="1"/>
        <v>91894218</v>
      </c>
      <c r="J123" s="712">
        <v>0</v>
      </c>
      <c r="K123" s="712">
        <v>91894218</v>
      </c>
      <c r="L123" s="712">
        <v>0</v>
      </c>
      <c r="M123" s="712">
        <v>0</v>
      </c>
      <c r="N123" s="712">
        <v>0</v>
      </c>
      <c r="O123" s="1012">
        <v>0</v>
      </c>
      <c r="P123" s="1013"/>
      <c r="Q123" s="712">
        <v>0</v>
      </c>
      <c r="R123" s="712">
        <v>0</v>
      </c>
      <c r="S123" s="712">
        <v>0</v>
      </c>
    </row>
    <row r="124" spans="1:19" ht="27" customHeight="1">
      <c r="A124" s="709" t="s">
        <v>4</v>
      </c>
      <c r="B124" s="709" t="s">
        <v>34</v>
      </c>
      <c r="C124" s="710" t="s">
        <v>35</v>
      </c>
      <c r="D124" s="709" t="s">
        <v>237</v>
      </c>
      <c r="E124" s="1010" t="s">
        <v>238</v>
      </c>
      <c r="F124" s="1011"/>
      <c r="G124" s="711" t="s">
        <v>92</v>
      </c>
      <c r="H124" s="712">
        <v>542</v>
      </c>
      <c r="I124" s="712">
        <f t="shared" si="1"/>
        <v>52590000</v>
      </c>
      <c r="J124" s="712">
        <v>0</v>
      </c>
      <c r="K124" s="712">
        <v>52590000</v>
      </c>
      <c r="L124" s="712">
        <v>0</v>
      </c>
      <c r="M124" s="712">
        <v>0</v>
      </c>
      <c r="N124" s="712">
        <v>0</v>
      </c>
      <c r="O124" s="1012">
        <v>0</v>
      </c>
      <c r="P124" s="1013"/>
      <c r="Q124" s="712">
        <v>0</v>
      </c>
      <c r="R124" s="712">
        <v>0</v>
      </c>
      <c r="S124" s="712">
        <v>0</v>
      </c>
    </row>
    <row r="125" spans="1:19" ht="27" customHeight="1">
      <c r="A125" s="709" t="s">
        <v>4</v>
      </c>
      <c r="B125" s="709" t="s">
        <v>34</v>
      </c>
      <c r="C125" s="710" t="s">
        <v>35</v>
      </c>
      <c r="D125" s="709" t="s">
        <v>237</v>
      </c>
      <c r="E125" s="1010" t="s">
        <v>238</v>
      </c>
      <c r="F125" s="1011"/>
      <c r="G125" s="711" t="s">
        <v>93</v>
      </c>
      <c r="H125" s="712">
        <v>542</v>
      </c>
      <c r="I125" s="712">
        <f t="shared" si="1"/>
        <v>52590000</v>
      </c>
      <c r="J125" s="712">
        <v>0</v>
      </c>
      <c r="K125" s="712">
        <v>52590000</v>
      </c>
      <c r="L125" s="712">
        <v>0</v>
      </c>
      <c r="M125" s="712">
        <v>0</v>
      </c>
      <c r="N125" s="712">
        <v>0</v>
      </c>
      <c r="O125" s="1012">
        <v>0</v>
      </c>
      <c r="P125" s="1013"/>
      <c r="Q125" s="712">
        <v>0</v>
      </c>
      <c r="R125" s="712">
        <v>0</v>
      </c>
      <c r="S125" s="712">
        <v>0</v>
      </c>
    </row>
    <row r="126" spans="1:19" ht="27" customHeight="1">
      <c r="A126" s="709" t="s">
        <v>4</v>
      </c>
      <c r="B126" s="709" t="s">
        <v>34</v>
      </c>
      <c r="C126" s="710" t="s">
        <v>35</v>
      </c>
      <c r="D126" s="709" t="s">
        <v>237</v>
      </c>
      <c r="E126" s="1010" t="s">
        <v>238</v>
      </c>
      <c r="F126" s="1011"/>
      <c r="G126" s="711" t="s">
        <v>94</v>
      </c>
      <c r="H126" s="712">
        <v>542</v>
      </c>
      <c r="I126" s="712">
        <f t="shared" si="1"/>
        <v>52584526</v>
      </c>
      <c r="J126" s="712">
        <v>0</v>
      </c>
      <c r="K126" s="712">
        <v>52584526</v>
      </c>
      <c r="L126" s="712">
        <v>0</v>
      </c>
      <c r="M126" s="712">
        <v>0</v>
      </c>
      <c r="N126" s="712">
        <v>0</v>
      </c>
      <c r="O126" s="1012">
        <v>0</v>
      </c>
      <c r="P126" s="1013"/>
      <c r="Q126" s="712">
        <v>0</v>
      </c>
      <c r="R126" s="712">
        <v>0</v>
      </c>
      <c r="S126" s="712">
        <v>0</v>
      </c>
    </row>
    <row r="127" spans="1:19" ht="30" customHeight="1">
      <c r="A127" s="709" t="s">
        <v>4</v>
      </c>
      <c r="B127" s="709" t="s">
        <v>34</v>
      </c>
      <c r="C127" s="710" t="s">
        <v>35</v>
      </c>
      <c r="D127" s="709" t="s">
        <v>241</v>
      </c>
      <c r="E127" s="1010" t="s">
        <v>242</v>
      </c>
      <c r="F127" s="1011"/>
      <c r="G127" s="711" t="s">
        <v>92</v>
      </c>
      <c r="H127" s="712">
        <v>1</v>
      </c>
      <c r="I127" s="712">
        <f t="shared" si="1"/>
        <v>1192200</v>
      </c>
      <c r="J127" s="712">
        <v>0</v>
      </c>
      <c r="K127" s="712">
        <v>1192200</v>
      </c>
      <c r="L127" s="712">
        <v>0</v>
      </c>
      <c r="M127" s="712">
        <v>0</v>
      </c>
      <c r="N127" s="712">
        <v>0</v>
      </c>
      <c r="O127" s="1012">
        <v>0</v>
      </c>
      <c r="P127" s="1013"/>
      <c r="Q127" s="712">
        <v>0</v>
      </c>
      <c r="R127" s="712">
        <v>0</v>
      </c>
      <c r="S127" s="712">
        <v>0</v>
      </c>
    </row>
    <row r="128" spans="1:19" ht="48" customHeight="1">
      <c r="A128" s="709" t="s">
        <v>4</v>
      </c>
      <c r="B128" s="709" t="s">
        <v>34</v>
      </c>
      <c r="C128" s="710" t="s">
        <v>35</v>
      </c>
      <c r="D128" s="709" t="s">
        <v>241</v>
      </c>
      <c r="E128" s="1010" t="s">
        <v>242</v>
      </c>
      <c r="F128" s="1011"/>
      <c r="G128" s="711" t="s">
        <v>93</v>
      </c>
      <c r="H128" s="712">
        <v>1</v>
      </c>
      <c r="I128" s="712">
        <f t="shared" si="1"/>
        <v>1192200</v>
      </c>
      <c r="J128" s="712">
        <v>0</v>
      </c>
      <c r="K128" s="712">
        <v>1192200</v>
      </c>
      <c r="L128" s="712">
        <v>0</v>
      </c>
      <c r="M128" s="712">
        <v>0</v>
      </c>
      <c r="N128" s="712">
        <v>0</v>
      </c>
      <c r="O128" s="1012">
        <v>0</v>
      </c>
      <c r="P128" s="1013"/>
      <c r="Q128" s="712">
        <v>0</v>
      </c>
      <c r="R128" s="712">
        <v>0</v>
      </c>
      <c r="S128" s="712">
        <v>0</v>
      </c>
    </row>
    <row r="129" spans="1:19" ht="48" customHeight="1">
      <c r="A129" s="709" t="s">
        <v>4</v>
      </c>
      <c r="B129" s="709" t="s">
        <v>34</v>
      </c>
      <c r="C129" s="710" t="s">
        <v>35</v>
      </c>
      <c r="D129" s="709" t="s">
        <v>241</v>
      </c>
      <c r="E129" s="1010" t="s">
        <v>242</v>
      </c>
      <c r="F129" s="1011"/>
      <c r="G129" s="711" t="s">
        <v>94</v>
      </c>
      <c r="H129" s="712">
        <v>1</v>
      </c>
      <c r="I129" s="712">
        <f t="shared" si="1"/>
        <v>1192196</v>
      </c>
      <c r="J129" s="712">
        <v>0</v>
      </c>
      <c r="K129" s="712">
        <v>1192196</v>
      </c>
      <c r="L129" s="712">
        <v>0</v>
      </c>
      <c r="M129" s="712">
        <v>0</v>
      </c>
      <c r="N129" s="712">
        <v>0</v>
      </c>
      <c r="O129" s="1012">
        <v>0</v>
      </c>
      <c r="P129" s="1013"/>
      <c r="Q129" s="712">
        <v>0</v>
      </c>
      <c r="R129" s="712">
        <v>0</v>
      </c>
      <c r="S129" s="712">
        <v>0</v>
      </c>
    </row>
    <row r="130" spans="1:19" ht="36.75" customHeight="1">
      <c r="A130" s="709" t="s">
        <v>4</v>
      </c>
      <c r="B130" s="709" t="s">
        <v>34</v>
      </c>
      <c r="C130" s="710" t="s">
        <v>35</v>
      </c>
      <c r="D130" s="709" t="s">
        <v>517</v>
      </c>
      <c r="E130" s="1010" t="s">
        <v>518</v>
      </c>
      <c r="F130" s="1011"/>
      <c r="G130" s="711" t="s">
        <v>92</v>
      </c>
      <c r="H130" s="712">
        <v>1</v>
      </c>
      <c r="I130" s="712">
        <f t="shared" si="1"/>
        <v>251600</v>
      </c>
      <c r="J130" s="712">
        <v>0</v>
      </c>
      <c r="K130" s="712">
        <v>251600</v>
      </c>
      <c r="L130" s="712">
        <v>0</v>
      </c>
      <c r="M130" s="712">
        <v>0</v>
      </c>
      <c r="N130" s="712">
        <v>0</v>
      </c>
      <c r="O130" s="1012">
        <v>0</v>
      </c>
      <c r="P130" s="1013"/>
      <c r="Q130" s="712">
        <v>0</v>
      </c>
      <c r="R130" s="712">
        <v>0</v>
      </c>
      <c r="S130" s="712">
        <v>0</v>
      </c>
    </row>
    <row r="131" spans="1:19" ht="36.75" customHeight="1">
      <c r="A131" s="709" t="s">
        <v>4</v>
      </c>
      <c r="B131" s="709" t="s">
        <v>34</v>
      </c>
      <c r="C131" s="710" t="s">
        <v>35</v>
      </c>
      <c r="D131" s="709" t="s">
        <v>517</v>
      </c>
      <c r="E131" s="1010" t="s">
        <v>518</v>
      </c>
      <c r="F131" s="1011"/>
      <c r="G131" s="711" t="s">
        <v>93</v>
      </c>
      <c r="H131" s="712">
        <v>1</v>
      </c>
      <c r="I131" s="712">
        <f t="shared" si="1"/>
        <v>251600</v>
      </c>
      <c r="J131" s="712">
        <v>0</v>
      </c>
      <c r="K131" s="712">
        <v>251600</v>
      </c>
      <c r="L131" s="712">
        <v>0</v>
      </c>
      <c r="M131" s="712">
        <v>0</v>
      </c>
      <c r="N131" s="712">
        <v>0</v>
      </c>
      <c r="O131" s="1012">
        <v>0</v>
      </c>
      <c r="P131" s="1013"/>
      <c r="Q131" s="712">
        <v>0</v>
      </c>
      <c r="R131" s="712">
        <v>0</v>
      </c>
      <c r="S131" s="712">
        <v>0</v>
      </c>
    </row>
    <row r="132" spans="1:19" ht="36.75" customHeight="1">
      <c r="A132" s="709" t="s">
        <v>4</v>
      </c>
      <c r="B132" s="709" t="s">
        <v>34</v>
      </c>
      <c r="C132" s="710" t="s">
        <v>35</v>
      </c>
      <c r="D132" s="709" t="s">
        <v>517</v>
      </c>
      <c r="E132" s="1010" t="s">
        <v>518</v>
      </c>
      <c r="F132" s="1011"/>
      <c r="G132" s="711" t="s">
        <v>94</v>
      </c>
      <c r="H132" s="712">
        <v>1</v>
      </c>
      <c r="I132" s="712">
        <f t="shared" si="1"/>
        <v>251555</v>
      </c>
      <c r="J132" s="712">
        <v>0</v>
      </c>
      <c r="K132" s="712">
        <v>251555</v>
      </c>
      <c r="L132" s="712">
        <v>0</v>
      </c>
      <c r="M132" s="712">
        <v>0</v>
      </c>
      <c r="N132" s="712">
        <v>0</v>
      </c>
      <c r="O132" s="1012">
        <v>0</v>
      </c>
      <c r="P132" s="1013"/>
      <c r="Q132" s="712">
        <v>0</v>
      </c>
      <c r="R132" s="712">
        <v>0</v>
      </c>
      <c r="S132" s="712">
        <v>0</v>
      </c>
    </row>
    <row r="133" spans="1:19" ht="48.75" customHeight="1">
      <c r="A133" s="709" t="s">
        <v>4</v>
      </c>
      <c r="B133" s="709" t="s">
        <v>34</v>
      </c>
      <c r="C133" s="710" t="s">
        <v>35</v>
      </c>
      <c r="D133" s="709" t="s">
        <v>428</v>
      </c>
      <c r="E133" s="1010" t="s">
        <v>481</v>
      </c>
      <c r="F133" s="1011"/>
      <c r="G133" s="711" t="s">
        <v>92</v>
      </c>
      <c r="H133" s="712">
        <v>0</v>
      </c>
      <c r="I133" s="713">
        <f t="shared" si="1"/>
        <v>0</v>
      </c>
      <c r="J133" s="712">
        <v>0</v>
      </c>
      <c r="K133" s="712">
        <v>0</v>
      </c>
      <c r="L133" s="712">
        <v>0</v>
      </c>
      <c r="M133" s="712">
        <v>0</v>
      </c>
      <c r="N133" s="712">
        <v>0</v>
      </c>
      <c r="O133" s="1012">
        <v>0</v>
      </c>
      <c r="P133" s="1013"/>
      <c r="Q133" s="712">
        <v>0</v>
      </c>
      <c r="R133" s="712">
        <v>0</v>
      </c>
      <c r="S133" s="712">
        <v>0</v>
      </c>
    </row>
    <row r="134" spans="1:19" ht="48" customHeight="1">
      <c r="A134" s="709" t="s">
        <v>4</v>
      </c>
      <c r="B134" s="709" t="s">
        <v>34</v>
      </c>
      <c r="C134" s="710" t="s">
        <v>35</v>
      </c>
      <c r="D134" s="709" t="s">
        <v>428</v>
      </c>
      <c r="E134" s="1010" t="s">
        <v>481</v>
      </c>
      <c r="F134" s="1011"/>
      <c r="G134" s="711" t="s">
        <v>93</v>
      </c>
      <c r="H134" s="712">
        <v>221</v>
      </c>
      <c r="I134" s="712">
        <f t="shared" si="1"/>
        <v>15275564</v>
      </c>
      <c r="J134" s="712">
        <v>0</v>
      </c>
      <c r="K134" s="712">
        <v>15275564</v>
      </c>
      <c r="L134" s="712">
        <v>0</v>
      </c>
      <c r="M134" s="712">
        <v>0</v>
      </c>
      <c r="N134" s="712">
        <v>0</v>
      </c>
      <c r="O134" s="1012">
        <v>0</v>
      </c>
      <c r="P134" s="1013"/>
      <c r="Q134" s="712">
        <v>0</v>
      </c>
      <c r="R134" s="712">
        <v>0</v>
      </c>
      <c r="S134" s="712">
        <v>0</v>
      </c>
    </row>
    <row r="135" spans="1:19" ht="46.5" customHeight="1">
      <c r="A135" s="709" t="s">
        <v>4</v>
      </c>
      <c r="B135" s="709" t="s">
        <v>34</v>
      </c>
      <c r="C135" s="710" t="s">
        <v>35</v>
      </c>
      <c r="D135" s="709" t="s">
        <v>428</v>
      </c>
      <c r="E135" s="1010" t="s">
        <v>481</v>
      </c>
      <c r="F135" s="1011"/>
      <c r="G135" s="711" t="s">
        <v>94</v>
      </c>
      <c r="H135" s="712">
        <v>203</v>
      </c>
      <c r="I135" s="712">
        <f t="shared" si="1"/>
        <v>14102176</v>
      </c>
      <c r="J135" s="712">
        <v>0</v>
      </c>
      <c r="K135" s="712">
        <v>14102176</v>
      </c>
      <c r="L135" s="712">
        <v>0</v>
      </c>
      <c r="M135" s="712">
        <v>0</v>
      </c>
      <c r="N135" s="712">
        <v>0</v>
      </c>
      <c r="O135" s="1012">
        <v>0</v>
      </c>
      <c r="P135" s="1013"/>
      <c r="Q135" s="712">
        <v>0</v>
      </c>
      <c r="R135" s="712">
        <v>0</v>
      </c>
      <c r="S135" s="712">
        <v>0</v>
      </c>
    </row>
    <row r="136" spans="1:19" ht="46.5" customHeight="1">
      <c r="A136" s="709" t="s">
        <v>4</v>
      </c>
      <c r="B136" s="709" t="s">
        <v>34</v>
      </c>
      <c r="C136" s="710" t="s">
        <v>35</v>
      </c>
      <c r="D136" s="720" t="s">
        <v>548</v>
      </c>
      <c r="E136" s="723" t="s">
        <v>549</v>
      </c>
      <c r="F136" s="710"/>
      <c r="G136" s="711" t="s">
        <v>92</v>
      </c>
      <c r="H136" s="712">
        <v>0</v>
      </c>
      <c r="I136" s="712">
        <f t="shared" si="1"/>
        <v>0</v>
      </c>
      <c r="J136" s="712">
        <v>0</v>
      </c>
      <c r="K136" s="712">
        <v>0</v>
      </c>
      <c r="L136" s="712">
        <v>0</v>
      </c>
      <c r="M136" s="712">
        <v>0</v>
      </c>
      <c r="N136" s="712">
        <v>0</v>
      </c>
      <c r="O136" s="1012">
        <v>0</v>
      </c>
      <c r="P136" s="1013"/>
      <c r="Q136" s="712">
        <v>0</v>
      </c>
      <c r="R136" s="712">
        <v>0</v>
      </c>
      <c r="S136" s="712">
        <v>0</v>
      </c>
    </row>
    <row r="137" spans="1:19" ht="46.5" customHeight="1">
      <c r="A137" s="709" t="s">
        <v>4</v>
      </c>
      <c r="B137" s="709" t="s">
        <v>34</v>
      </c>
      <c r="C137" s="710" t="s">
        <v>35</v>
      </c>
      <c r="D137" s="720" t="s">
        <v>548</v>
      </c>
      <c r="E137" s="723" t="s">
        <v>549</v>
      </c>
      <c r="F137" s="710"/>
      <c r="G137" s="711" t="s">
        <v>93</v>
      </c>
      <c r="H137" s="712">
        <v>1</v>
      </c>
      <c r="I137" s="712">
        <f t="shared" si="1"/>
        <v>150000</v>
      </c>
      <c r="J137" s="712">
        <v>0</v>
      </c>
      <c r="K137" s="712">
        <v>150000</v>
      </c>
      <c r="L137" s="712">
        <v>0</v>
      </c>
      <c r="M137" s="712">
        <v>0</v>
      </c>
      <c r="N137" s="712">
        <v>0</v>
      </c>
      <c r="O137" s="1012">
        <v>0</v>
      </c>
      <c r="P137" s="1013"/>
      <c r="Q137" s="712">
        <v>0</v>
      </c>
      <c r="R137" s="712">
        <v>0</v>
      </c>
      <c r="S137" s="712">
        <v>0</v>
      </c>
    </row>
    <row r="138" spans="1:19" ht="46.5" customHeight="1">
      <c r="A138" s="709" t="s">
        <v>4</v>
      </c>
      <c r="B138" s="709" t="s">
        <v>34</v>
      </c>
      <c r="C138" s="710" t="s">
        <v>35</v>
      </c>
      <c r="D138" s="720" t="s">
        <v>548</v>
      </c>
      <c r="E138" s="723" t="s">
        <v>549</v>
      </c>
      <c r="F138" s="710"/>
      <c r="G138" s="711" t="s">
        <v>94</v>
      </c>
      <c r="H138" s="712">
        <v>1</v>
      </c>
      <c r="I138" s="712">
        <f t="shared" si="1"/>
        <v>150000</v>
      </c>
      <c r="J138" s="712">
        <v>0</v>
      </c>
      <c r="K138" s="712">
        <v>150000</v>
      </c>
      <c r="L138" s="712">
        <v>0</v>
      </c>
      <c r="M138" s="712">
        <v>0</v>
      </c>
      <c r="N138" s="712">
        <v>0</v>
      </c>
      <c r="O138" s="1012">
        <v>0</v>
      </c>
      <c r="P138" s="1013"/>
      <c r="Q138" s="712">
        <v>0</v>
      </c>
      <c r="R138" s="712">
        <v>0</v>
      </c>
      <c r="S138" s="712">
        <v>0</v>
      </c>
    </row>
    <row r="139" spans="1:19" ht="34.5" customHeight="1">
      <c r="A139" s="709" t="s">
        <v>4</v>
      </c>
      <c r="B139" s="709" t="s">
        <v>34</v>
      </c>
      <c r="C139" s="710" t="s">
        <v>35</v>
      </c>
      <c r="D139" s="709" t="s">
        <v>519</v>
      </c>
      <c r="E139" s="1010" t="s">
        <v>537</v>
      </c>
      <c r="F139" s="1011"/>
      <c r="G139" s="711" t="s">
        <v>92</v>
      </c>
      <c r="H139" s="712">
        <v>0</v>
      </c>
      <c r="I139" s="712">
        <f t="shared" si="1"/>
        <v>0</v>
      </c>
      <c r="J139" s="712">
        <v>0</v>
      </c>
      <c r="K139" s="712">
        <v>0</v>
      </c>
      <c r="L139" s="712">
        <v>0</v>
      </c>
      <c r="M139" s="712">
        <v>0</v>
      </c>
      <c r="N139" s="712">
        <v>0</v>
      </c>
      <c r="O139" s="1012">
        <v>0</v>
      </c>
      <c r="P139" s="1013"/>
      <c r="Q139" s="712">
        <v>0</v>
      </c>
      <c r="R139" s="712">
        <v>0</v>
      </c>
      <c r="S139" s="712">
        <v>0</v>
      </c>
    </row>
    <row r="140" spans="1:19" ht="36" customHeight="1">
      <c r="A140" s="709" t="s">
        <v>4</v>
      </c>
      <c r="B140" s="709" t="s">
        <v>34</v>
      </c>
      <c r="C140" s="710" t="s">
        <v>35</v>
      </c>
      <c r="D140" s="709" t="s">
        <v>519</v>
      </c>
      <c r="E140" s="1010" t="s">
        <v>537</v>
      </c>
      <c r="F140" s="1011"/>
      <c r="G140" s="711" t="s">
        <v>93</v>
      </c>
      <c r="H140" s="712">
        <v>1</v>
      </c>
      <c r="I140" s="712">
        <f t="shared" si="1"/>
        <v>77850</v>
      </c>
      <c r="J140" s="712">
        <v>0</v>
      </c>
      <c r="K140" s="712">
        <v>77850</v>
      </c>
      <c r="L140" s="712">
        <v>0</v>
      </c>
      <c r="M140" s="712">
        <v>0</v>
      </c>
      <c r="N140" s="712">
        <v>0</v>
      </c>
      <c r="O140" s="1012">
        <v>0</v>
      </c>
      <c r="P140" s="1013"/>
      <c r="Q140" s="712">
        <v>0</v>
      </c>
      <c r="R140" s="712">
        <v>0</v>
      </c>
      <c r="S140" s="712">
        <v>0</v>
      </c>
    </row>
    <row r="141" spans="1:19" ht="33" customHeight="1">
      <c r="A141" s="709" t="s">
        <v>4</v>
      </c>
      <c r="B141" s="709" t="s">
        <v>34</v>
      </c>
      <c r="C141" s="710" t="s">
        <v>35</v>
      </c>
      <c r="D141" s="709" t="s">
        <v>519</v>
      </c>
      <c r="E141" s="1010" t="s">
        <v>537</v>
      </c>
      <c r="F141" s="1011"/>
      <c r="G141" s="711" t="s">
        <v>94</v>
      </c>
      <c r="H141" s="712">
        <v>1</v>
      </c>
      <c r="I141" s="712">
        <f t="shared" si="1"/>
        <v>77844</v>
      </c>
      <c r="J141" s="712">
        <v>0</v>
      </c>
      <c r="K141" s="712">
        <v>77844</v>
      </c>
      <c r="L141" s="712">
        <v>0</v>
      </c>
      <c r="M141" s="712">
        <v>0</v>
      </c>
      <c r="N141" s="712">
        <v>0</v>
      </c>
      <c r="O141" s="1012">
        <v>0</v>
      </c>
      <c r="P141" s="1013"/>
      <c r="Q141" s="712">
        <v>0</v>
      </c>
      <c r="R141" s="712">
        <v>0</v>
      </c>
      <c r="S141" s="712">
        <v>0</v>
      </c>
    </row>
    <row r="142" spans="1:19" ht="27" customHeight="1">
      <c r="A142" s="709" t="s">
        <v>4</v>
      </c>
      <c r="B142" s="709" t="s">
        <v>34</v>
      </c>
      <c r="C142" s="710" t="s">
        <v>35</v>
      </c>
      <c r="D142" s="709" t="s">
        <v>444</v>
      </c>
      <c r="E142" s="1010" t="s">
        <v>445</v>
      </c>
      <c r="F142" s="1011"/>
      <c r="G142" s="711" t="s">
        <v>92</v>
      </c>
      <c r="H142" s="712">
        <v>57</v>
      </c>
      <c r="I142" s="712">
        <f t="shared" si="1"/>
        <v>110000000</v>
      </c>
      <c r="J142" s="712">
        <v>0</v>
      </c>
      <c r="K142" s="712">
        <v>110000000</v>
      </c>
      <c r="L142" s="712">
        <v>0</v>
      </c>
      <c r="M142" s="712">
        <v>0</v>
      </c>
      <c r="N142" s="712">
        <v>0</v>
      </c>
      <c r="O142" s="1012">
        <v>0</v>
      </c>
      <c r="P142" s="1013"/>
      <c r="Q142" s="712">
        <v>0</v>
      </c>
      <c r="R142" s="712">
        <v>0</v>
      </c>
      <c r="S142" s="712">
        <v>0</v>
      </c>
    </row>
    <row r="143" spans="1:19" ht="27" customHeight="1">
      <c r="A143" s="709" t="s">
        <v>4</v>
      </c>
      <c r="B143" s="709" t="s">
        <v>34</v>
      </c>
      <c r="C143" s="710" t="s">
        <v>35</v>
      </c>
      <c r="D143" s="709" t="s">
        <v>444</v>
      </c>
      <c r="E143" s="1010" t="s">
        <v>445</v>
      </c>
      <c r="F143" s="1011"/>
      <c r="G143" s="711" t="s">
        <v>93</v>
      </c>
      <c r="H143" s="712">
        <v>57</v>
      </c>
      <c r="I143" s="712">
        <f t="shared" si="1"/>
        <v>107037100</v>
      </c>
      <c r="J143" s="712">
        <v>0</v>
      </c>
      <c r="K143" s="712">
        <v>107037100</v>
      </c>
      <c r="L143" s="712">
        <v>0</v>
      </c>
      <c r="M143" s="712">
        <v>0</v>
      </c>
      <c r="N143" s="712">
        <v>0</v>
      </c>
      <c r="O143" s="1012">
        <v>0</v>
      </c>
      <c r="P143" s="1013"/>
      <c r="Q143" s="712">
        <v>0</v>
      </c>
      <c r="R143" s="712">
        <v>0</v>
      </c>
      <c r="S143" s="712">
        <v>0</v>
      </c>
    </row>
    <row r="144" spans="1:19" ht="27" customHeight="1">
      <c r="A144" s="709" t="s">
        <v>4</v>
      </c>
      <c r="B144" s="709" t="s">
        <v>34</v>
      </c>
      <c r="C144" s="710" t="s">
        <v>35</v>
      </c>
      <c r="D144" s="709" t="s">
        <v>444</v>
      </c>
      <c r="E144" s="1010" t="s">
        <v>445</v>
      </c>
      <c r="F144" s="1011"/>
      <c r="G144" s="711" t="s">
        <v>94</v>
      </c>
      <c r="H144" s="712">
        <v>57</v>
      </c>
      <c r="I144" s="712">
        <f t="shared" si="1"/>
        <v>107037072</v>
      </c>
      <c r="J144" s="712">
        <v>0</v>
      </c>
      <c r="K144" s="712">
        <v>107037072</v>
      </c>
      <c r="L144" s="712">
        <v>0</v>
      </c>
      <c r="M144" s="712">
        <v>0</v>
      </c>
      <c r="N144" s="712">
        <v>0</v>
      </c>
      <c r="O144" s="1012">
        <v>0</v>
      </c>
      <c r="P144" s="1013"/>
      <c r="Q144" s="712">
        <v>0</v>
      </c>
      <c r="R144" s="712">
        <v>0</v>
      </c>
      <c r="S144" s="712">
        <v>0</v>
      </c>
    </row>
    <row r="145" spans="1:19" ht="33.75" customHeight="1">
      <c r="A145" s="709" t="s">
        <v>4</v>
      </c>
      <c r="B145" s="709" t="s">
        <v>34</v>
      </c>
      <c r="C145" s="710" t="s">
        <v>35</v>
      </c>
      <c r="D145" s="709" t="s">
        <v>265</v>
      </c>
      <c r="E145" s="1010" t="s">
        <v>364</v>
      </c>
      <c r="F145" s="1011"/>
      <c r="G145" s="711" t="s">
        <v>92</v>
      </c>
      <c r="H145" s="712">
        <v>2905</v>
      </c>
      <c r="I145" s="712">
        <f t="shared" ref="I145:I186" si="2">J145+K145+L145+M145+N145+O145+Q145+R145+S145</f>
        <v>178671000</v>
      </c>
      <c r="J145" s="712">
        <v>0</v>
      </c>
      <c r="K145" s="712">
        <v>178671000</v>
      </c>
      <c r="L145" s="712">
        <v>0</v>
      </c>
      <c r="M145" s="712">
        <v>0</v>
      </c>
      <c r="N145" s="712">
        <v>0</v>
      </c>
      <c r="O145" s="1012">
        <v>0</v>
      </c>
      <c r="P145" s="1013"/>
      <c r="Q145" s="712">
        <v>0</v>
      </c>
      <c r="R145" s="712">
        <v>0</v>
      </c>
      <c r="S145" s="712">
        <v>0</v>
      </c>
    </row>
    <row r="146" spans="1:19" ht="47.25" customHeight="1">
      <c r="A146" s="709" t="s">
        <v>4</v>
      </c>
      <c r="B146" s="709" t="s">
        <v>34</v>
      </c>
      <c r="C146" s="710" t="s">
        <v>35</v>
      </c>
      <c r="D146" s="709" t="s">
        <v>265</v>
      </c>
      <c r="E146" s="1010" t="s">
        <v>364</v>
      </c>
      <c r="F146" s="1011"/>
      <c r="G146" s="711" t="s">
        <v>93</v>
      </c>
      <c r="H146" s="712">
        <v>357</v>
      </c>
      <c r="I146" s="712">
        <f t="shared" si="2"/>
        <v>22000000</v>
      </c>
      <c r="J146" s="712">
        <v>0</v>
      </c>
      <c r="K146" s="712">
        <v>22000000</v>
      </c>
      <c r="L146" s="712">
        <v>0</v>
      </c>
      <c r="M146" s="712">
        <v>0</v>
      </c>
      <c r="N146" s="712">
        <v>0</v>
      </c>
      <c r="O146" s="1012">
        <v>0</v>
      </c>
      <c r="P146" s="1013"/>
      <c r="Q146" s="712">
        <v>0</v>
      </c>
      <c r="R146" s="712">
        <v>0</v>
      </c>
      <c r="S146" s="712">
        <v>0</v>
      </c>
    </row>
    <row r="147" spans="1:19" ht="46.5" customHeight="1">
      <c r="A147" s="709" t="s">
        <v>4</v>
      </c>
      <c r="B147" s="709" t="s">
        <v>34</v>
      </c>
      <c r="C147" s="710" t="s">
        <v>35</v>
      </c>
      <c r="D147" s="709" t="s">
        <v>265</v>
      </c>
      <c r="E147" s="1010" t="s">
        <v>364</v>
      </c>
      <c r="F147" s="1011"/>
      <c r="G147" s="711" t="s">
        <v>94</v>
      </c>
      <c r="H147" s="712">
        <v>357</v>
      </c>
      <c r="I147" s="712">
        <f t="shared" si="2"/>
        <v>22000000</v>
      </c>
      <c r="J147" s="712">
        <v>0</v>
      </c>
      <c r="K147" s="712">
        <v>22000000</v>
      </c>
      <c r="L147" s="712">
        <v>0</v>
      </c>
      <c r="M147" s="712">
        <v>0</v>
      </c>
      <c r="N147" s="712">
        <v>0</v>
      </c>
      <c r="O147" s="1012">
        <v>0</v>
      </c>
      <c r="P147" s="1013"/>
      <c r="Q147" s="712">
        <v>0</v>
      </c>
      <c r="R147" s="712">
        <v>0</v>
      </c>
      <c r="S147" s="712">
        <v>0</v>
      </c>
    </row>
    <row r="148" spans="1:19" ht="62.25" customHeight="1">
      <c r="A148" s="709" t="s">
        <v>4</v>
      </c>
      <c r="B148" s="709" t="s">
        <v>34</v>
      </c>
      <c r="C148" s="710" t="s">
        <v>35</v>
      </c>
      <c r="D148" s="709" t="s">
        <v>521</v>
      </c>
      <c r="E148" s="1010" t="s">
        <v>538</v>
      </c>
      <c r="F148" s="1011"/>
      <c r="G148" s="711" t="s">
        <v>92</v>
      </c>
      <c r="H148" s="712">
        <v>0</v>
      </c>
      <c r="I148" s="712">
        <f t="shared" si="2"/>
        <v>0</v>
      </c>
      <c r="J148" s="712">
        <v>0</v>
      </c>
      <c r="K148" s="712">
        <v>0</v>
      </c>
      <c r="L148" s="712">
        <v>0</v>
      </c>
      <c r="M148" s="712">
        <v>0</v>
      </c>
      <c r="N148" s="712">
        <v>0</v>
      </c>
      <c r="O148" s="1012">
        <v>0</v>
      </c>
      <c r="P148" s="1013"/>
      <c r="Q148" s="712">
        <v>0</v>
      </c>
      <c r="R148" s="712">
        <v>0</v>
      </c>
      <c r="S148" s="712">
        <v>0</v>
      </c>
    </row>
    <row r="149" spans="1:19" ht="57" customHeight="1">
      <c r="A149" s="709" t="s">
        <v>4</v>
      </c>
      <c r="B149" s="709" t="s">
        <v>34</v>
      </c>
      <c r="C149" s="710" t="s">
        <v>35</v>
      </c>
      <c r="D149" s="709" t="s">
        <v>521</v>
      </c>
      <c r="E149" s="1010" t="s">
        <v>538</v>
      </c>
      <c r="F149" s="1011"/>
      <c r="G149" s="711" t="s">
        <v>93</v>
      </c>
      <c r="H149" s="712">
        <v>1</v>
      </c>
      <c r="I149" s="712">
        <f t="shared" si="2"/>
        <v>989000</v>
      </c>
      <c r="J149" s="712">
        <v>0</v>
      </c>
      <c r="K149" s="712">
        <v>989000</v>
      </c>
      <c r="L149" s="712">
        <v>0</v>
      </c>
      <c r="M149" s="712">
        <v>0</v>
      </c>
      <c r="N149" s="712">
        <v>0</v>
      </c>
      <c r="O149" s="1012">
        <v>0</v>
      </c>
      <c r="P149" s="1013"/>
      <c r="Q149" s="712">
        <v>0</v>
      </c>
      <c r="R149" s="712">
        <v>0</v>
      </c>
      <c r="S149" s="712">
        <v>0</v>
      </c>
    </row>
    <row r="150" spans="1:19" ht="55.5" customHeight="1">
      <c r="A150" s="709" t="s">
        <v>4</v>
      </c>
      <c r="B150" s="709" t="s">
        <v>34</v>
      </c>
      <c r="C150" s="710" t="s">
        <v>35</v>
      </c>
      <c r="D150" s="709" t="s">
        <v>521</v>
      </c>
      <c r="E150" s="1010" t="s">
        <v>538</v>
      </c>
      <c r="F150" s="1011"/>
      <c r="G150" s="711" t="s">
        <v>94</v>
      </c>
      <c r="H150" s="712">
        <v>1</v>
      </c>
      <c r="I150" s="712">
        <f t="shared" si="2"/>
        <v>986366</v>
      </c>
      <c r="J150" s="712">
        <v>0</v>
      </c>
      <c r="K150" s="712">
        <v>986366</v>
      </c>
      <c r="L150" s="712">
        <v>0</v>
      </c>
      <c r="M150" s="712">
        <v>0</v>
      </c>
      <c r="N150" s="712">
        <v>0</v>
      </c>
      <c r="O150" s="1012">
        <v>0</v>
      </c>
      <c r="P150" s="1013"/>
      <c r="Q150" s="712">
        <v>0</v>
      </c>
      <c r="R150" s="712">
        <v>0</v>
      </c>
      <c r="S150" s="712">
        <v>0</v>
      </c>
    </row>
    <row r="151" spans="1:19" ht="59.25" customHeight="1">
      <c r="A151" s="709" t="s">
        <v>4</v>
      </c>
      <c r="B151" s="709" t="s">
        <v>34</v>
      </c>
      <c r="C151" s="710" t="s">
        <v>35</v>
      </c>
      <c r="D151" s="709" t="s">
        <v>523</v>
      </c>
      <c r="E151" s="1010" t="s">
        <v>539</v>
      </c>
      <c r="F151" s="1011"/>
      <c r="G151" s="711" t="s">
        <v>92</v>
      </c>
      <c r="H151" s="712">
        <v>0</v>
      </c>
      <c r="I151" s="712">
        <f t="shared" si="2"/>
        <v>0</v>
      </c>
      <c r="J151" s="712">
        <v>0</v>
      </c>
      <c r="K151" s="712">
        <v>0</v>
      </c>
      <c r="L151" s="712">
        <v>0</v>
      </c>
      <c r="M151" s="712">
        <v>0</v>
      </c>
      <c r="N151" s="712">
        <v>0</v>
      </c>
      <c r="O151" s="1012">
        <v>0</v>
      </c>
      <c r="P151" s="1013"/>
      <c r="Q151" s="712">
        <v>0</v>
      </c>
      <c r="R151" s="712">
        <v>0</v>
      </c>
      <c r="S151" s="712">
        <v>0</v>
      </c>
    </row>
    <row r="152" spans="1:19" ht="60" customHeight="1">
      <c r="A152" s="709" t="s">
        <v>4</v>
      </c>
      <c r="B152" s="709" t="s">
        <v>34</v>
      </c>
      <c r="C152" s="710" t="s">
        <v>35</v>
      </c>
      <c r="D152" s="709" t="s">
        <v>523</v>
      </c>
      <c r="E152" s="1010" t="s">
        <v>539</v>
      </c>
      <c r="F152" s="1011"/>
      <c r="G152" s="711" t="s">
        <v>93</v>
      </c>
      <c r="H152" s="712">
        <v>1</v>
      </c>
      <c r="I152" s="712">
        <f t="shared" si="2"/>
        <v>358797</v>
      </c>
      <c r="J152" s="712">
        <v>0</v>
      </c>
      <c r="K152" s="712">
        <v>358797</v>
      </c>
      <c r="L152" s="712">
        <v>0</v>
      </c>
      <c r="M152" s="712">
        <v>0</v>
      </c>
      <c r="N152" s="712">
        <v>0</v>
      </c>
      <c r="O152" s="1012">
        <v>0</v>
      </c>
      <c r="P152" s="1013"/>
      <c r="Q152" s="712">
        <v>0</v>
      </c>
      <c r="R152" s="712">
        <v>0</v>
      </c>
      <c r="S152" s="712">
        <v>0</v>
      </c>
    </row>
    <row r="153" spans="1:19" ht="56.25" customHeight="1">
      <c r="A153" s="709" t="s">
        <v>4</v>
      </c>
      <c r="B153" s="709" t="s">
        <v>34</v>
      </c>
      <c r="C153" s="710" t="s">
        <v>35</v>
      </c>
      <c r="D153" s="709" t="s">
        <v>523</v>
      </c>
      <c r="E153" s="1010" t="s">
        <v>539</v>
      </c>
      <c r="F153" s="1011"/>
      <c r="G153" s="711" t="s">
        <v>94</v>
      </c>
      <c r="H153" s="712">
        <v>1</v>
      </c>
      <c r="I153" s="712">
        <f t="shared" si="2"/>
        <v>358797</v>
      </c>
      <c r="J153" s="712">
        <v>0</v>
      </c>
      <c r="K153" s="712">
        <v>358797</v>
      </c>
      <c r="L153" s="712">
        <v>0</v>
      </c>
      <c r="M153" s="712">
        <v>0</v>
      </c>
      <c r="N153" s="712">
        <v>0</v>
      </c>
      <c r="O153" s="1012">
        <v>0</v>
      </c>
      <c r="P153" s="1013"/>
      <c r="Q153" s="712">
        <v>0</v>
      </c>
      <c r="R153" s="712">
        <v>0</v>
      </c>
      <c r="S153" s="712">
        <v>0</v>
      </c>
    </row>
    <row r="154" spans="1:19" ht="47.25" customHeight="1">
      <c r="A154" s="709" t="s">
        <v>4</v>
      </c>
      <c r="B154" s="709" t="s">
        <v>34</v>
      </c>
      <c r="C154" s="710" t="s">
        <v>35</v>
      </c>
      <c r="D154" s="709" t="s">
        <v>525</v>
      </c>
      <c r="E154" s="1010" t="s">
        <v>540</v>
      </c>
      <c r="F154" s="1011"/>
      <c r="G154" s="711" t="s">
        <v>92</v>
      </c>
      <c r="H154" s="712">
        <v>0</v>
      </c>
      <c r="I154" s="712">
        <f t="shared" si="2"/>
        <v>0</v>
      </c>
      <c r="J154" s="712">
        <v>0</v>
      </c>
      <c r="K154" s="712">
        <v>0</v>
      </c>
      <c r="L154" s="712">
        <v>0</v>
      </c>
      <c r="M154" s="712">
        <v>0</v>
      </c>
      <c r="N154" s="712">
        <v>0</v>
      </c>
      <c r="O154" s="1012">
        <v>0</v>
      </c>
      <c r="P154" s="1013"/>
      <c r="Q154" s="712">
        <v>0</v>
      </c>
      <c r="R154" s="712">
        <v>0</v>
      </c>
      <c r="S154" s="712">
        <v>0</v>
      </c>
    </row>
    <row r="155" spans="1:19" ht="45" customHeight="1">
      <c r="A155" s="709" t="s">
        <v>4</v>
      </c>
      <c r="B155" s="709" t="s">
        <v>34</v>
      </c>
      <c r="C155" s="710" t="s">
        <v>35</v>
      </c>
      <c r="D155" s="709" t="s">
        <v>525</v>
      </c>
      <c r="E155" s="1010" t="s">
        <v>540</v>
      </c>
      <c r="F155" s="1011"/>
      <c r="G155" s="711" t="s">
        <v>93</v>
      </c>
      <c r="H155" s="712">
        <v>0</v>
      </c>
      <c r="I155" s="712">
        <f t="shared" si="2"/>
        <v>0</v>
      </c>
      <c r="J155" s="712">
        <v>0</v>
      </c>
      <c r="K155" s="712">
        <v>0</v>
      </c>
      <c r="L155" s="712">
        <v>0</v>
      </c>
      <c r="M155" s="712">
        <v>0</v>
      </c>
      <c r="N155" s="712">
        <v>0</v>
      </c>
      <c r="O155" s="1012">
        <v>0</v>
      </c>
      <c r="P155" s="1013"/>
      <c r="Q155" s="712">
        <v>0</v>
      </c>
      <c r="R155" s="712">
        <v>0</v>
      </c>
      <c r="S155" s="712">
        <v>0</v>
      </c>
    </row>
    <row r="156" spans="1:19" ht="42.75" customHeight="1">
      <c r="A156" s="709" t="s">
        <v>4</v>
      </c>
      <c r="B156" s="709" t="s">
        <v>34</v>
      </c>
      <c r="C156" s="710" t="s">
        <v>35</v>
      </c>
      <c r="D156" s="709" t="s">
        <v>525</v>
      </c>
      <c r="E156" s="1010" t="s">
        <v>540</v>
      </c>
      <c r="F156" s="1011"/>
      <c r="G156" s="711" t="s">
        <v>94</v>
      </c>
      <c r="H156" s="712">
        <v>0</v>
      </c>
      <c r="I156" s="712">
        <f t="shared" si="2"/>
        <v>0</v>
      </c>
      <c r="J156" s="712">
        <v>0</v>
      </c>
      <c r="K156" s="712">
        <v>0</v>
      </c>
      <c r="L156" s="712">
        <v>0</v>
      </c>
      <c r="M156" s="712">
        <v>0</v>
      </c>
      <c r="N156" s="712">
        <v>0</v>
      </c>
      <c r="O156" s="1012">
        <v>0</v>
      </c>
      <c r="P156" s="1013"/>
      <c r="Q156" s="712">
        <v>0</v>
      </c>
      <c r="R156" s="712">
        <v>0</v>
      </c>
      <c r="S156" s="712">
        <v>0</v>
      </c>
    </row>
    <row r="157" spans="1:19" ht="23.25" customHeight="1">
      <c r="A157" s="709" t="s">
        <v>4</v>
      </c>
      <c r="B157" s="709" t="s">
        <v>34</v>
      </c>
      <c r="C157" s="710" t="s">
        <v>35</v>
      </c>
      <c r="D157" s="709" t="s">
        <v>448</v>
      </c>
      <c r="E157" s="1010" t="s">
        <v>449</v>
      </c>
      <c r="F157" s="1011"/>
      <c r="G157" s="711" t="s">
        <v>92</v>
      </c>
      <c r="H157" s="712">
        <v>1</v>
      </c>
      <c r="I157" s="712">
        <f t="shared" si="2"/>
        <v>90000000</v>
      </c>
      <c r="J157" s="712">
        <v>0</v>
      </c>
      <c r="K157" s="712">
        <v>90000000</v>
      </c>
      <c r="L157" s="712">
        <v>0</v>
      </c>
      <c r="M157" s="712">
        <v>0</v>
      </c>
      <c r="N157" s="712">
        <v>0</v>
      </c>
      <c r="O157" s="1012">
        <v>0</v>
      </c>
      <c r="P157" s="1013"/>
      <c r="Q157" s="712">
        <v>0</v>
      </c>
      <c r="R157" s="712">
        <v>0</v>
      </c>
      <c r="S157" s="712">
        <v>0</v>
      </c>
    </row>
    <row r="158" spans="1:19" ht="23.25" customHeight="1">
      <c r="A158" s="709" t="s">
        <v>4</v>
      </c>
      <c r="B158" s="709" t="s">
        <v>34</v>
      </c>
      <c r="C158" s="710" t="s">
        <v>35</v>
      </c>
      <c r="D158" s="709" t="s">
        <v>448</v>
      </c>
      <c r="E158" s="1010" t="s">
        <v>449</v>
      </c>
      <c r="F158" s="1011"/>
      <c r="G158" s="711" t="s">
        <v>93</v>
      </c>
      <c r="H158" s="712">
        <v>1</v>
      </c>
      <c r="I158" s="712">
        <f t="shared" si="2"/>
        <v>151200000</v>
      </c>
      <c r="J158" s="712">
        <v>0</v>
      </c>
      <c r="K158" s="712">
        <v>151200000</v>
      </c>
      <c r="L158" s="712">
        <v>0</v>
      </c>
      <c r="M158" s="712">
        <v>0</v>
      </c>
      <c r="N158" s="712">
        <v>0</v>
      </c>
      <c r="O158" s="1012">
        <v>0</v>
      </c>
      <c r="P158" s="1013"/>
      <c r="Q158" s="712">
        <v>0</v>
      </c>
      <c r="R158" s="712">
        <v>0</v>
      </c>
      <c r="S158" s="712">
        <v>0</v>
      </c>
    </row>
    <row r="159" spans="1:19" ht="33" customHeight="1">
      <c r="A159" s="709" t="s">
        <v>4</v>
      </c>
      <c r="B159" s="709" t="s">
        <v>34</v>
      </c>
      <c r="C159" s="710" t="s">
        <v>35</v>
      </c>
      <c r="D159" s="709" t="s">
        <v>448</v>
      </c>
      <c r="E159" s="1010" t="s">
        <v>449</v>
      </c>
      <c r="F159" s="1011"/>
      <c r="G159" s="711" t="s">
        <v>94</v>
      </c>
      <c r="H159" s="712">
        <v>1</v>
      </c>
      <c r="I159" s="712">
        <f t="shared" si="2"/>
        <v>151200000</v>
      </c>
      <c r="J159" s="712">
        <v>0</v>
      </c>
      <c r="K159" s="712">
        <v>151200000</v>
      </c>
      <c r="L159" s="712">
        <v>0</v>
      </c>
      <c r="M159" s="712">
        <v>0</v>
      </c>
      <c r="N159" s="712">
        <v>0</v>
      </c>
      <c r="O159" s="1012">
        <v>0</v>
      </c>
      <c r="P159" s="1013"/>
      <c r="Q159" s="712">
        <v>0</v>
      </c>
      <c r="R159" s="712">
        <v>0</v>
      </c>
      <c r="S159" s="712">
        <v>0</v>
      </c>
    </row>
    <row r="160" spans="1:19" ht="33" customHeight="1">
      <c r="A160" s="709" t="s">
        <v>4</v>
      </c>
      <c r="B160" s="709" t="s">
        <v>34</v>
      </c>
      <c r="C160" s="710" t="s">
        <v>35</v>
      </c>
      <c r="D160" s="709" t="s">
        <v>450</v>
      </c>
      <c r="E160" s="1010" t="s">
        <v>451</v>
      </c>
      <c r="F160" s="1011"/>
      <c r="G160" s="711" t="s">
        <v>92</v>
      </c>
      <c r="H160" s="712">
        <v>1</v>
      </c>
      <c r="I160" s="712">
        <f t="shared" si="2"/>
        <v>67268920</v>
      </c>
      <c r="J160" s="712">
        <v>0</v>
      </c>
      <c r="K160" s="712">
        <v>67268920</v>
      </c>
      <c r="L160" s="712">
        <v>0</v>
      </c>
      <c r="M160" s="712">
        <v>0</v>
      </c>
      <c r="N160" s="712">
        <v>0</v>
      </c>
      <c r="O160" s="1012">
        <v>0</v>
      </c>
      <c r="P160" s="1013"/>
      <c r="Q160" s="712">
        <v>0</v>
      </c>
      <c r="R160" s="712">
        <v>0</v>
      </c>
      <c r="S160" s="712">
        <v>0</v>
      </c>
    </row>
    <row r="161" spans="1:19" ht="28.5" customHeight="1">
      <c r="A161" s="709" t="s">
        <v>4</v>
      </c>
      <c r="B161" s="709" t="s">
        <v>34</v>
      </c>
      <c r="C161" s="710" t="s">
        <v>35</v>
      </c>
      <c r="D161" s="709" t="s">
        <v>450</v>
      </c>
      <c r="E161" s="1010" t="s">
        <v>451</v>
      </c>
      <c r="F161" s="1011"/>
      <c r="G161" s="711" t="s">
        <v>93</v>
      </c>
      <c r="H161" s="712">
        <v>1</v>
      </c>
      <c r="I161" s="712">
        <f t="shared" si="2"/>
        <v>139800000</v>
      </c>
      <c r="J161" s="712">
        <v>0</v>
      </c>
      <c r="K161" s="712">
        <v>139800000</v>
      </c>
      <c r="L161" s="712">
        <v>0</v>
      </c>
      <c r="M161" s="712">
        <v>0</v>
      </c>
      <c r="N161" s="712">
        <v>0</v>
      </c>
      <c r="O161" s="1012">
        <v>0</v>
      </c>
      <c r="P161" s="1013"/>
      <c r="Q161" s="712">
        <v>0</v>
      </c>
      <c r="R161" s="712">
        <v>0</v>
      </c>
      <c r="S161" s="712">
        <v>0</v>
      </c>
    </row>
    <row r="162" spans="1:19" ht="23.25" customHeight="1">
      <c r="A162" s="709" t="s">
        <v>4</v>
      </c>
      <c r="B162" s="709" t="s">
        <v>34</v>
      </c>
      <c r="C162" s="710" t="s">
        <v>35</v>
      </c>
      <c r="D162" s="709" t="s">
        <v>450</v>
      </c>
      <c r="E162" s="1010" t="s">
        <v>451</v>
      </c>
      <c r="F162" s="1011"/>
      <c r="G162" s="711" t="s">
        <v>94</v>
      </c>
      <c r="H162" s="712">
        <v>1</v>
      </c>
      <c r="I162" s="712">
        <f t="shared" si="2"/>
        <v>139800000</v>
      </c>
      <c r="J162" s="712">
        <v>0</v>
      </c>
      <c r="K162" s="712">
        <v>139800000</v>
      </c>
      <c r="L162" s="712">
        <v>0</v>
      </c>
      <c r="M162" s="712">
        <v>0</v>
      </c>
      <c r="N162" s="712">
        <v>0</v>
      </c>
      <c r="O162" s="1012">
        <v>0</v>
      </c>
      <c r="P162" s="1013"/>
      <c r="Q162" s="712">
        <v>0</v>
      </c>
      <c r="R162" s="712">
        <v>0</v>
      </c>
      <c r="S162" s="712">
        <v>0</v>
      </c>
    </row>
    <row r="163" spans="1:19" ht="28.5" customHeight="1">
      <c r="A163" s="709" t="s">
        <v>4</v>
      </c>
      <c r="B163" s="709" t="s">
        <v>34</v>
      </c>
      <c r="C163" s="710" t="s">
        <v>35</v>
      </c>
      <c r="D163" s="709" t="s">
        <v>267</v>
      </c>
      <c r="E163" s="1010" t="s">
        <v>268</v>
      </c>
      <c r="F163" s="1011"/>
      <c r="G163" s="711" t="s">
        <v>92</v>
      </c>
      <c r="H163" s="712">
        <v>1236</v>
      </c>
      <c r="I163" s="712">
        <f t="shared" si="2"/>
        <v>76027000</v>
      </c>
      <c r="J163" s="712">
        <v>0</v>
      </c>
      <c r="K163" s="712">
        <v>76027000</v>
      </c>
      <c r="L163" s="712">
        <v>0</v>
      </c>
      <c r="M163" s="712">
        <v>0</v>
      </c>
      <c r="N163" s="712">
        <v>0</v>
      </c>
      <c r="O163" s="1012">
        <v>0</v>
      </c>
      <c r="P163" s="1013"/>
      <c r="Q163" s="712">
        <v>0</v>
      </c>
      <c r="R163" s="712">
        <v>0</v>
      </c>
      <c r="S163" s="712">
        <v>0</v>
      </c>
    </row>
    <row r="164" spans="1:19" ht="31.5" customHeight="1">
      <c r="A164" s="709" t="s">
        <v>4</v>
      </c>
      <c r="B164" s="709" t="s">
        <v>34</v>
      </c>
      <c r="C164" s="710" t="s">
        <v>35</v>
      </c>
      <c r="D164" s="709" t="s">
        <v>267</v>
      </c>
      <c r="E164" s="1010" t="s">
        <v>268</v>
      </c>
      <c r="F164" s="1011"/>
      <c r="G164" s="711" t="s">
        <v>93</v>
      </c>
      <c r="H164" s="712">
        <v>1236</v>
      </c>
      <c r="I164" s="712">
        <f t="shared" si="2"/>
        <v>76027000</v>
      </c>
      <c r="J164" s="712">
        <v>0</v>
      </c>
      <c r="K164" s="712">
        <v>76027000</v>
      </c>
      <c r="L164" s="712">
        <v>0</v>
      </c>
      <c r="M164" s="712">
        <v>0</v>
      </c>
      <c r="N164" s="712">
        <v>0</v>
      </c>
      <c r="O164" s="1012">
        <v>0</v>
      </c>
      <c r="P164" s="1013"/>
      <c r="Q164" s="712">
        <v>0</v>
      </c>
      <c r="R164" s="712">
        <v>0</v>
      </c>
      <c r="S164" s="712">
        <v>0</v>
      </c>
    </row>
    <row r="165" spans="1:19" ht="32.25" customHeight="1">
      <c r="A165" s="709" t="s">
        <v>4</v>
      </c>
      <c r="B165" s="709" t="s">
        <v>34</v>
      </c>
      <c r="C165" s="710" t="s">
        <v>35</v>
      </c>
      <c r="D165" s="709" t="s">
        <v>267</v>
      </c>
      <c r="E165" s="1010" t="s">
        <v>268</v>
      </c>
      <c r="F165" s="1011"/>
      <c r="G165" s="711" t="s">
        <v>94</v>
      </c>
      <c r="H165" s="712">
        <v>1273</v>
      </c>
      <c r="I165" s="712">
        <f t="shared" si="2"/>
        <v>78316760</v>
      </c>
      <c r="J165" s="712">
        <v>0</v>
      </c>
      <c r="K165" s="712">
        <v>78316760</v>
      </c>
      <c r="L165" s="712">
        <v>0</v>
      </c>
      <c r="M165" s="712">
        <v>0</v>
      </c>
      <c r="N165" s="712">
        <v>0</v>
      </c>
      <c r="O165" s="1012">
        <v>0</v>
      </c>
      <c r="P165" s="1013"/>
      <c r="Q165" s="712">
        <v>0</v>
      </c>
      <c r="R165" s="712">
        <v>0</v>
      </c>
      <c r="S165" s="712">
        <v>0</v>
      </c>
    </row>
    <row r="166" spans="1:19" ht="23.25" customHeight="1">
      <c r="A166" s="709" t="s">
        <v>4</v>
      </c>
      <c r="B166" s="709" t="s">
        <v>34</v>
      </c>
      <c r="C166" s="710" t="s">
        <v>35</v>
      </c>
      <c r="D166" s="709" t="s">
        <v>251</v>
      </c>
      <c r="E166" s="1010" t="s">
        <v>252</v>
      </c>
      <c r="F166" s="1011"/>
      <c r="G166" s="711" t="s">
        <v>92</v>
      </c>
      <c r="H166" s="712">
        <v>1</v>
      </c>
      <c r="I166" s="712">
        <f t="shared" si="2"/>
        <v>30157500</v>
      </c>
      <c r="J166" s="712">
        <v>0</v>
      </c>
      <c r="K166" s="712">
        <v>30157500</v>
      </c>
      <c r="L166" s="712">
        <v>0</v>
      </c>
      <c r="M166" s="712">
        <v>0</v>
      </c>
      <c r="N166" s="712">
        <v>0</v>
      </c>
      <c r="O166" s="1012">
        <v>0</v>
      </c>
      <c r="P166" s="1013"/>
      <c r="Q166" s="712">
        <v>0</v>
      </c>
      <c r="R166" s="712">
        <v>0</v>
      </c>
      <c r="S166" s="712">
        <v>0</v>
      </c>
    </row>
    <row r="167" spans="1:19" ht="23.25" customHeight="1">
      <c r="A167" s="709" t="s">
        <v>4</v>
      </c>
      <c r="B167" s="709" t="s">
        <v>34</v>
      </c>
      <c r="C167" s="710" t="s">
        <v>35</v>
      </c>
      <c r="D167" s="709" t="s">
        <v>251</v>
      </c>
      <c r="E167" s="1010" t="s">
        <v>252</v>
      </c>
      <c r="F167" s="1011"/>
      <c r="G167" s="711" t="s">
        <v>93</v>
      </c>
      <c r="H167" s="712">
        <v>1</v>
      </c>
      <c r="I167" s="712">
        <f t="shared" si="2"/>
        <v>75393</v>
      </c>
      <c r="J167" s="712">
        <v>0</v>
      </c>
      <c r="K167" s="712">
        <v>75393</v>
      </c>
      <c r="L167" s="712">
        <v>0</v>
      </c>
      <c r="M167" s="712">
        <v>0</v>
      </c>
      <c r="N167" s="712">
        <v>0</v>
      </c>
      <c r="O167" s="1012">
        <v>0</v>
      </c>
      <c r="P167" s="1013"/>
      <c r="Q167" s="712">
        <v>0</v>
      </c>
      <c r="R167" s="712">
        <v>0</v>
      </c>
      <c r="S167" s="712">
        <v>0</v>
      </c>
    </row>
    <row r="168" spans="1:19" ht="23.25" customHeight="1">
      <c r="A168" s="709" t="s">
        <v>4</v>
      </c>
      <c r="B168" s="709" t="s">
        <v>34</v>
      </c>
      <c r="C168" s="710" t="s">
        <v>35</v>
      </c>
      <c r="D168" s="709" t="s">
        <v>251</v>
      </c>
      <c r="E168" s="1010" t="s">
        <v>252</v>
      </c>
      <c r="F168" s="1011"/>
      <c r="G168" s="711" t="s">
        <v>94</v>
      </c>
      <c r="H168" s="712">
        <v>0</v>
      </c>
      <c r="I168" s="712">
        <f t="shared" si="2"/>
        <v>0</v>
      </c>
      <c r="J168" s="712">
        <v>0</v>
      </c>
      <c r="K168" s="712">
        <v>0</v>
      </c>
      <c r="L168" s="712">
        <v>0</v>
      </c>
      <c r="M168" s="712">
        <v>0</v>
      </c>
      <c r="N168" s="712">
        <v>0</v>
      </c>
      <c r="O168" s="1012">
        <v>0</v>
      </c>
      <c r="P168" s="1013"/>
      <c r="Q168" s="712">
        <v>0</v>
      </c>
      <c r="R168" s="712">
        <v>0</v>
      </c>
      <c r="S168" s="712">
        <v>0</v>
      </c>
    </row>
    <row r="169" spans="1:19" ht="46.5" customHeight="1">
      <c r="A169" s="709" t="s">
        <v>4</v>
      </c>
      <c r="B169" s="709" t="s">
        <v>34</v>
      </c>
      <c r="C169" s="710" t="s">
        <v>35</v>
      </c>
      <c r="D169" s="709" t="s">
        <v>253</v>
      </c>
      <c r="E169" s="1010" t="s">
        <v>367</v>
      </c>
      <c r="F169" s="1011"/>
      <c r="G169" s="711" t="s">
        <v>92</v>
      </c>
      <c r="H169" s="712">
        <v>3</v>
      </c>
      <c r="I169" s="712">
        <f t="shared" si="2"/>
        <v>5000000</v>
      </c>
      <c r="J169" s="712">
        <v>0</v>
      </c>
      <c r="K169" s="712">
        <v>5000000</v>
      </c>
      <c r="L169" s="712">
        <v>0</v>
      </c>
      <c r="M169" s="712">
        <v>0</v>
      </c>
      <c r="N169" s="712">
        <v>0</v>
      </c>
      <c r="O169" s="1012">
        <v>0</v>
      </c>
      <c r="P169" s="1013"/>
      <c r="Q169" s="712">
        <v>0</v>
      </c>
      <c r="R169" s="712">
        <v>0</v>
      </c>
      <c r="S169" s="712">
        <v>0</v>
      </c>
    </row>
    <row r="170" spans="1:19" ht="46.5" customHeight="1">
      <c r="A170" s="709" t="s">
        <v>4</v>
      </c>
      <c r="B170" s="709" t="s">
        <v>34</v>
      </c>
      <c r="C170" s="710" t="s">
        <v>35</v>
      </c>
      <c r="D170" s="709" t="s">
        <v>253</v>
      </c>
      <c r="E170" s="1010" t="s">
        <v>367</v>
      </c>
      <c r="F170" s="1011"/>
      <c r="G170" s="711" t="s">
        <v>93</v>
      </c>
      <c r="H170" s="712">
        <v>3</v>
      </c>
      <c r="I170" s="712">
        <f t="shared" si="2"/>
        <v>5000000</v>
      </c>
      <c r="J170" s="712">
        <v>0</v>
      </c>
      <c r="K170" s="712">
        <v>5000000</v>
      </c>
      <c r="L170" s="712">
        <v>0</v>
      </c>
      <c r="M170" s="712">
        <v>0</v>
      </c>
      <c r="N170" s="712">
        <v>0</v>
      </c>
      <c r="O170" s="1012">
        <v>0</v>
      </c>
      <c r="P170" s="1013"/>
      <c r="Q170" s="712">
        <v>0</v>
      </c>
      <c r="R170" s="712">
        <v>0</v>
      </c>
      <c r="S170" s="712">
        <v>0</v>
      </c>
    </row>
    <row r="171" spans="1:19" ht="48.75" customHeight="1">
      <c r="A171" s="709" t="s">
        <v>4</v>
      </c>
      <c r="B171" s="709" t="s">
        <v>34</v>
      </c>
      <c r="C171" s="710" t="s">
        <v>35</v>
      </c>
      <c r="D171" s="709" t="s">
        <v>253</v>
      </c>
      <c r="E171" s="1010" t="s">
        <v>367</v>
      </c>
      <c r="F171" s="1011"/>
      <c r="G171" s="711" t="s">
        <v>94</v>
      </c>
      <c r="H171" s="712">
        <v>3</v>
      </c>
      <c r="I171" s="712">
        <f t="shared" si="2"/>
        <v>5000000</v>
      </c>
      <c r="J171" s="712">
        <v>0</v>
      </c>
      <c r="K171" s="712">
        <v>5000000</v>
      </c>
      <c r="L171" s="712">
        <v>0</v>
      </c>
      <c r="M171" s="712">
        <v>0</v>
      </c>
      <c r="N171" s="712">
        <v>0</v>
      </c>
      <c r="O171" s="1012">
        <v>0</v>
      </c>
      <c r="P171" s="1013"/>
      <c r="Q171" s="712">
        <v>0</v>
      </c>
      <c r="R171" s="712">
        <v>0</v>
      </c>
      <c r="S171" s="712">
        <v>0</v>
      </c>
    </row>
    <row r="172" spans="1:19" ht="48.75" customHeight="1">
      <c r="A172" s="709" t="s">
        <v>4</v>
      </c>
      <c r="B172" s="709" t="s">
        <v>34</v>
      </c>
      <c r="C172" s="710" t="s">
        <v>35</v>
      </c>
      <c r="D172" s="724" t="s">
        <v>249</v>
      </c>
      <c r="E172" s="719" t="s">
        <v>854</v>
      </c>
      <c r="F172" s="710"/>
      <c r="G172" s="711" t="s">
        <v>92</v>
      </c>
      <c r="H172" s="712">
        <v>0</v>
      </c>
      <c r="I172" s="712">
        <f t="shared" si="2"/>
        <v>0</v>
      </c>
      <c r="J172" s="712">
        <v>0</v>
      </c>
      <c r="K172" s="712">
        <v>0</v>
      </c>
      <c r="L172" s="712">
        <v>0</v>
      </c>
      <c r="M172" s="712">
        <v>0</v>
      </c>
      <c r="N172" s="712">
        <v>0</v>
      </c>
      <c r="O172" s="1012">
        <v>0</v>
      </c>
      <c r="P172" s="1013"/>
      <c r="Q172" s="712">
        <v>0</v>
      </c>
      <c r="R172" s="712">
        <v>0</v>
      </c>
      <c r="S172" s="712">
        <v>0</v>
      </c>
    </row>
    <row r="173" spans="1:19" ht="48.75" customHeight="1">
      <c r="A173" s="709" t="s">
        <v>4</v>
      </c>
      <c r="B173" s="709" t="s">
        <v>34</v>
      </c>
      <c r="C173" s="710" t="s">
        <v>35</v>
      </c>
      <c r="D173" s="724" t="s">
        <v>249</v>
      </c>
      <c r="E173" s="719" t="s">
        <v>854</v>
      </c>
      <c r="F173" s="710"/>
      <c r="G173" s="711" t="s">
        <v>93</v>
      </c>
      <c r="H173" s="712">
        <v>1</v>
      </c>
      <c r="I173" s="712">
        <f t="shared" si="2"/>
        <v>26700000</v>
      </c>
      <c r="J173" s="712">
        <v>0</v>
      </c>
      <c r="K173" s="712">
        <v>26700000</v>
      </c>
      <c r="L173" s="712">
        <v>0</v>
      </c>
      <c r="M173" s="712">
        <v>0</v>
      </c>
      <c r="N173" s="712">
        <v>0</v>
      </c>
      <c r="O173" s="1012">
        <v>0</v>
      </c>
      <c r="P173" s="1013"/>
      <c r="Q173" s="712">
        <v>0</v>
      </c>
      <c r="R173" s="712">
        <v>0</v>
      </c>
      <c r="S173" s="712">
        <v>0</v>
      </c>
    </row>
    <row r="174" spans="1:19" ht="48.75" customHeight="1">
      <c r="A174" s="709" t="s">
        <v>4</v>
      </c>
      <c r="B174" s="709" t="s">
        <v>34</v>
      </c>
      <c r="C174" s="710" t="s">
        <v>35</v>
      </c>
      <c r="D174" s="724" t="s">
        <v>249</v>
      </c>
      <c r="E174" s="719" t="s">
        <v>854</v>
      </c>
      <c r="F174" s="710"/>
      <c r="G174" s="711" t="s">
        <v>94</v>
      </c>
      <c r="H174" s="712">
        <v>1</v>
      </c>
      <c r="I174" s="712">
        <f t="shared" si="2"/>
        <v>26402844</v>
      </c>
      <c r="J174" s="712">
        <v>0</v>
      </c>
      <c r="K174" s="712">
        <v>26402844</v>
      </c>
      <c r="L174" s="712">
        <v>0</v>
      </c>
      <c r="M174" s="712">
        <v>0</v>
      </c>
      <c r="N174" s="712">
        <v>0</v>
      </c>
      <c r="O174" s="1012">
        <v>0</v>
      </c>
      <c r="P174" s="1013"/>
      <c r="Q174" s="712">
        <v>0</v>
      </c>
      <c r="R174" s="712">
        <v>0</v>
      </c>
      <c r="S174" s="712">
        <v>0</v>
      </c>
    </row>
    <row r="175" spans="1:19" ht="23.25" customHeight="1">
      <c r="A175" s="709" t="s">
        <v>4</v>
      </c>
      <c r="B175" s="709" t="s">
        <v>34</v>
      </c>
      <c r="C175" s="710" t="s">
        <v>35</v>
      </c>
      <c r="D175" s="709" t="s">
        <v>458</v>
      </c>
      <c r="E175" s="1010" t="s">
        <v>459</v>
      </c>
      <c r="F175" s="1011"/>
      <c r="G175" s="711" t="s">
        <v>92</v>
      </c>
      <c r="H175" s="712">
        <v>36</v>
      </c>
      <c r="I175" s="712">
        <f t="shared" si="2"/>
        <v>40000000</v>
      </c>
      <c r="J175" s="712">
        <v>0</v>
      </c>
      <c r="K175" s="712">
        <v>40000000</v>
      </c>
      <c r="L175" s="712">
        <v>0</v>
      </c>
      <c r="M175" s="712">
        <v>0</v>
      </c>
      <c r="N175" s="712">
        <v>0</v>
      </c>
      <c r="O175" s="1012">
        <v>0</v>
      </c>
      <c r="P175" s="1013"/>
      <c r="Q175" s="712">
        <v>0</v>
      </c>
      <c r="R175" s="712">
        <v>0</v>
      </c>
      <c r="S175" s="712">
        <v>0</v>
      </c>
    </row>
    <row r="176" spans="1:19" ht="23.25" customHeight="1">
      <c r="A176" s="709" t="s">
        <v>4</v>
      </c>
      <c r="B176" s="709" t="s">
        <v>34</v>
      </c>
      <c r="C176" s="710" t="s">
        <v>35</v>
      </c>
      <c r="D176" s="709" t="s">
        <v>458</v>
      </c>
      <c r="E176" s="1010" t="s">
        <v>459</v>
      </c>
      <c r="F176" s="1011"/>
      <c r="G176" s="711" t="s">
        <v>93</v>
      </c>
      <c r="H176" s="712">
        <v>309</v>
      </c>
      <c r="I176" s="712">
        <f t="shared" si="2"/>
        <v>343919250</v>
      </c>
      <c r="J176" s="712">
        <v>0</v>
      </c>
      <c r="K176" s="712">
        <v>343919250</v>
      </c>
      <c r="L176" s="712">
        <v>0</v>
      </c>
      <c r="M176" s="712">
        <v>0</v>
      </c>
      <c r="N176" s="712">
        <v>0</v>
      </c>
      <c r="O176" s="1012">
        <v>0</v>
      </c>
      <c r="P176" s="1013"/>
      <c r="Q176" s="712">
        <v>0</v>
      </c>
      <c r="R176" s="712">
        <v>0</v>
      </c>
      <c r="S176" s="712">
        <v>0</v>
      </c>
    </row>
    <row r="177" spans="1:19" ht="23.25" customHeight="1">
      <c r="A177" s="709" t="s">
        <v>4</v>
      </c>
      <c r="B177" s="709" t="s">
        <v>34</v>
      </c>
      <c r="C177" s="710" t="s">
        <v>35</v>
      </c>
      <c r="D177" s="709" t="s">
        <v>458</v>
      </c>
      <c r="E177" s="1010" t="s">
        <v>459</v>
      </c>
      <c r="F177" s="1011"/>
      <c r="G177" s="711" t="s">
        <v>94</v>
      </c>
      <c r="H177" s="712">
        <v>309</v>
      </c>
      <c r="I177" s="712">
        <f t="shared" si="2"/>
        <v>341134800</v>
      </c>
      <c r="J177" s="712">
        <v>0</v>
      </c>
      <c r="K177" s="712">
        <v>341134800</v>
      </c>
      <c r="L177" s="712">
        <v>0</v>
      </c>
      <c r="M177" s="712">
        <v>0</v>
      </c>
      <c r="N177" s="712">
        <v>0</v>
      </c>
      <c r="O177" s="1012">
        <v>0</v>
      </c>
      <c r="P177" s="1013"/>
      <c r="Q177" s="712">
        <v>0</v>
      </c>
      <c r="R177" s="712">
        <v>0</v>
      </c>
      <c r="S177" s="712">
        <v>0</v>
      </c>
    </row>
    <row r="178" spans="1:19" ht="34.5" customHeight="1">
      <c r="A178" s="709" t="s">
        <v>4</v>
      </c>
      <c r="B178" s="709" t="s">
        <v>34</v>
      </c>
      <c r="C178" s="710" t="s">
        <v>35</v>
      </c>
      <c r="D178" s="709" t="s">
        <v>403</v>
      </c>
      <c r="E178" s="1010" t="s">
        <v>404</v>
      </c>
      <c r="F178" s="1011"/>
      <c r="G178" s="711" t="s">
        <v>92</v>
      </c>
      <c r="H178" s="712">
        <v>9</v>
      </c>
      <c r="I178" s="712">
        <f t="shared" si="2"/>
        <v>9000000</v>
      </c>
      <c r="J178" s="712">
        <v>0</v>
      </c>
      <c r="K178" s="712">
        <v>9000000</v>
      </c>
      <c r="L178" s="712">
        <v>0</v>
      </c>
      <c r="M178" s="712">
        <v>0</v>
      </c>
      <c r="N178" s="712">
        <v>0</v>
      </c>
      <c r="O178" s="1012">
        <v>0</v>
      </c>
      <c r="P178" s="1013"/>
      <c r="Q178" s="712">
        <v>0</v>
      </c>
      <c r="R178" s="712">
        <v>0</v>
      </c>
      <c r="S178" s="712">
        <v>0</v>
      </c>
    </row>
    <row r="179" spans="1:19" ht="36" customHeight="1">
      <c r="A179" s="709" t="s">
        <v>4</v>
      </c>
      <c r="B179" s="709" t="s">
        <v>34</v>
      </c>
      <c r="C179" s="710" t="s">
        <v>35</v>
      </c>
      <c r="D179" s="709" t="s">
        <v>403</v>
      </c>
      <c r="E179" s="1010" t="s">
        <v>404</v>
      </c>
      <c r="F179" s="1011"/>
      <c r="G179" s="711" t="s">
        <v>93</v>
      </c>
      <c r="H179" s="712">
        <v>8</v>
      </c>
      <c r="I179" s="712">
        <f t="shared" si="2"/>
        <v>7800000</v>
      </c>
      <c r="J179" s="712">
        <v>0</v>
      </c>
      <c r="K179" s="712">
        <v>7800000</v>
      </c>
      <c r="L179" s="712">
        <v>0</v>
      </c>
      <c r="M179" s="712">
        <v>0</v>
      </c>
      <c r="N179" s="712">
        <v>0</v>
      </c>
      <c r="O179" s="1012">
        <v>0</v>
      </c>
      <c r="P179" s="1013"/>
      <c r="Q179" s="712">
        <v>0</v>
      </c>
      <c r="R179" s="712">
        <v>0</v>
      </c>
      <c r="S179" s="712">
        <v>0</v>
      </c>
    </row>
    <row r="180" spans="1:19" ht="32.25" customHeight="1">
      <c r="A180" s="709" t="s">
        <v>4</v>
      </c>
      <c r="B180" s="709" t="s">
        <v>34</v>
      </c>
      <c r="C180" s="710" t="s">
        <v>35</v>
      </c>
      <c r="D180" s="709" t="s">
        <v>403</v>
      </c>
      <c r="E180" s="1010" t="s">
        <v>404</v>
      </c>
      <c r="F180" s="1011"/>
      <c r="G180" s="711" t="s">
        <v>94</v>
      </c>
      <c r="H180" s="712">
        <v>8</v>
      </c>
      <c r="I180" s="712">
        <f t="shared" si="2"/>
        <v>7800000</v>
      </c>
      <c r="J180" s="712">
        <v>0</v>
      </c>
      <c r="K180" s="712">
        <v>7800000</v>
      </c>
      <c r="L180" s="712">
        <v>0</v>
      </c>
      <c r="M180" s="712">
        <v>0</v>
      </c>
      <c r="N180" s="712">
        <v>0</v>
      </c>
      <c r="O180" s="1012">
        <v>0</v>
      </c>
      <c r="P180" s="1013"/>
      <c r="Q180" s="712">
        <v>0</v>
      </c>
      <c r="R180" s="712">
        <v>0</v>
      </c>
      <c r="S180" s="712">
        <v>0</v>
      </c>
    </row>
    <row r="181" spans="1:19" ht="33.75" customHeight="1">
      <c r="A181" s="709" t="s">
        <v>4</v>
      </c>
      <c r="B181" s="709" t="s">
        <v>34</v>
      </c>
      <c r="C181" s="710" t="s">
        <v>35</v>
      </c>
      <c r="D181" s="709" t="s">
        <v>259</v>
      </c>
      <c r="E181" s="1010" t="s">
        <v>368</v>
      </c>
      <c r="F181" s="1011"/>
      <c r="G181" s="711" t="s">
        <v>92</v>
      </c>
      <c r="H181" s="712">
        <v>20</v>
      </c>
      <c r="I181" s="712">
        <f t="shared" si="2"/>
        <v>20000000</v>
      </c>
      <c r="J181" s="712">
        <v>0</v>
      </c>
      <c r="K181" s="712">
        <v>20000000</v>
      </c>
      <c r="L181" s="712">
        <v>0</v>
      </c>
      <c r="M181" s="712">
        <v>0</v>
      </c>
      <c r="N181" s="712">
        <v>0</v>
      </c>
      <c r="O181" s="1012">
        <v>0</v>
      </c>
      <c r="P181" s="1013"/>
      <c r="Q181" s="712">
        <v>0</v>
      </c>
      <c r="R181" s="712">
        <v>0</v>
      </c>
      <c r="S181" s="712">
        <v>0</v>
      </c>
    </row>
    <row r="182" spans="1:19" ht="44.25" customHeight="1">
      <c r="A182" s="709" t="s">
        <v>4</v>
      </c>
      <c r="B182" s="709" t="s">
        <v>34</v>
      </c>
      <c r="C182" s="710" t="s">
        <v>35</v>
      </c>
      <c r="D182" s="709" t="s">
        <v>259</v>
      </c>
      <c r="E182" s="1010" t="s">
        <v>368</v>
      </c>
      <c r="F182" s="1011"/>
      <c r="G182" s="711" t="s">
        <v>93</v>
      </c>
      <c r="H182" s="712">
        <v>28</v>
      </c>
      <c r="I182" s="712">
        <f t="shared" si="2"/>
        <v>28672470</v>
      </c>
      <c r="J182" s="712">
        <v>0</v>
      </c>
      <c r="K182" s="712">
        <v>28672470</v>
      </c>
      <c r="L182" s="712">
        <v>0</v>
      </c>
      <c r="M182" s="712">
        <v>0</v>
      </c>
      <c r="N182" s="712">
        <v>0</v>
      </c>
      <c r="O182" s="1012">
        <v>0</v>
      </c>
      <c r="P182" s="1013"/>
      <c r="Q182" s="712">
        <v>0</v>
      </c>
      <c r="R182" s="712">
        <v>0</v>
      </c>
      <c r="S182" s="712">
        <v>0</v>
      </c>
    </row>
    <row r="183" spans="1:19" ht="39.75" customHeight="1">
      <c r="A183" s="709" t="s">
        <v>4</v>
      </c>
      <c r="B183" s="709" t="s">
        <v>34</v>
      </c>
      <c r="C183" s="710" t="s">
        <v>35</v>
      </c>
      <c r="D183" s="709" t="s">
        <v>259</v>
      </c>
      <c r="E183" s="1010" t="s">
        <v>368</v>
      </c>
      <c r="F183" s="1011"/>
      <c r="G183" s="711" t="s">
        <v>94</v>
      </c>
      <c r="H183" s="712">
        <v>28</v>
      </c>
      <c r="I183" s="712">
        <f t="shared" si="2"/>
        <v>28231645</v>
      </c>
      <c r="J183" s="712">
        <v>0</v>
      </c>
      <c r="K183" s="712">
        <v>28231645</v>
      </c>
      <c r="L183" s="712">
        <v>0</v>
      </c>
      <c r="M183" s="712">
        <v>0</v>
      </c>
      <c r="N183" s="712">
        <v>0</v>
      </c>
      <c r="O183" s="1012">
        <v>0</v>
      </c>
      <c r="P183" s="1013"/>
      <c r="Q183" s="712">
        <v>0</v>
      </c>
      <c r="R183" s="712">
        <v>0</v>
      </c>
      <c r="S183" s="712">
        <v>0</v>
      </c>
    </row>
    <row r="184" spans="1:19" ht="33.75" customHeight="1">
      <c r="A184" s="709" t="s">
        <v>4</v>
      </c>
      <c r="B184" s="709" t="s">
        <v>34</v>
      </c>
      <c r="C184" s="710" t="s">
        <v>35</v>
      </c>
      <c r="D184" s="718" t="s">
        <v>255</v>
      </c>
      <c r="E184" s="719" t="s">
        <v>856</v>
      </c>
      <c r="F184" s="715"/>
      <c r="G184" s="716" t="s">
        <v>92</v>
      </c>
      <c r="H184" s="712">
        <v>0</v>
      </c>
      <c r="I184" s="712">
        <f t="shared" si="2"/>
        <v>0</v>
      </c>
      <c r="J184" s="712">
        <v>0</v>
      </c>
      <c r="K184" s="712">
        <v>0</v>
      </c>
      <c r="L184" s="712">
        <v>0</v>
      </c>
      <c r="M184" s="712">
        <v>0</v>
      </c>
      <c r="N184" s="712">
        <v>0</v>
      </c>
      <c r="O184" s="1012">
        <v>0</v>
      </c>
      <c r="P184" s="1013"/>
      <c r="Q184" s="712">
        <v>0</v>
      </c>
      <c r="R184" s="712">
        <v>0</v>
      </c>
      <c r="S184" s="712">
        <v>0</v>
      </c>
    </row>
    <row r="185" spans="1:19" ht="33.75" customHeight="1">
      <c r="A185" s="709" t="s">
        <v>4</v>
      </c>
      <c r="B185" s="709" t="s">
        <v>34</v>
      </c>
      <c r="C185" s="710" t="s">
        <v>35</v>
      </c>
      <c r="D185" s="718" t="s">
        <v>255</v>
      </c>
      <c r="E185" s="719" t="s">
        <v>856</v>
      </c>
      <c r="F185" s="715"/>
      <c r="G185" s="716" t="s">
        <v>93</v>
      </c>
      <c r="H185" s="712">
        <v>440</v>
      </c>
      <c r="I185" s="712">
        <f t="shared" si="2"/>
        <v>19362177</v>
      </c>
      <c r="J185" s="712">
        <v>0</v>
      </c>
      <c r="K185" s="712">
        <v>19362177</v>
      </c>
      <c r="L185" s="712">
        <v>0</v>
      </c>
      <c r="M185" s="712">
        <v>0</v>
      </c>
      <c r="N185" s="712">
        <v>0</v>
      </c>
      <c r="O185" s="1012">
        <v>0</v>
      </c>
      <c r="P185" s="1013"/>
      <c r="Q185" s="712">
        <v>0</v>
      </c>
      <c r="R185" s="712">
        <v>0</v>
      </c>
      <c r="S185" s="712">
        <v>0</v>
      </c>
    </row>
    <row r="186" spans="1:19">
      <c r="A186" s="709" t="s">
        <v>4</v>
      </c>
      <c r="B186" s="709" t="s">
        <v>34</v>
      </c>
      <c r="C186" s="710" t="s">
        <v>35</v>
      </c>
      <c r="D186" s="718" t="s">
        <v>255</v>
      </c>
      <c r="E186" s="719" t="s">
        <v>856</v>
      </c>
      <c r="F186" s="715"/>
      <c r="G186" s="716" t="s">
        <v>94</v>
      </c>
      <c r="H186" s="712">
        <v>440</v>
      </c>
      <c r="I186" s="712">
        <f t="shared" si="2"/>
        <v>19318080</v>
      </c>
      <c r="J186" s="712">
        <v>0</v>
      </c>
      <c r="K186" s="712">
        <v>19318080</v>
      </c>
      <c r="L186" s="712">
        <v>0</v>
      </c>
      <c r="M186" s="712">
        <v>0</v>
      </c>
      <c r="N186" s="712">
        <v>0</v>
      </c>
      <c r="O186" s="1012">
        <v>0</v>
      </c>
      <c r="P186" s="1013"/>
      <c r="Q186" s="712">
        <v>0</v>
      </c>
      <c r="R186" s="712">
        <v>0</v>
      </c>
      <c r="S186" s="712">
        <v>0</v>
      </c>
    </row>
    <row r="187" spans="1:19">
      <c r="A187" s="725"/>
      <c r="B187" s="725"/>
      <c r="C187" s="726"/>
      <c r="D187" s="725"/>
      <c r="E187" s="1006" t="s">
        <v>561</v>
      </c>
      <c r="F187" s="1007"/>
      <c r="G187" s="727" t="s">
        <v>92</v>
      </c>
      <c r="H187" s="728"/>
      <c r="I187" s="729">
        <v>25257139000</v>
      </c>
      <c r="J187" s="729">
        <v>700000</v>
      </c>
      <c r="K187" s="729">
        <v>2393427000</v>
      </c>
      <c r="L187" s="729">
        <v>15294449000</v>
      </c>
      <c r="M187" s="729">
        <v>2508370000</v>
      </c>
      <c r="N187" s="729">
        <v>4350193000</v>
      </c>
      <c r="O187" s="1008">
        <v>0</v>
      </c>
      <c r="P187" s="1009"/>
      <c r="Q187" s="729">
        <v>0</v>
      </c>
      <c r="R187" s="729">
        <v>10000000</v>
      </c>
      <c r="S187" s="729">
        <v>700000000</v>
      </c>
    </row>
    <row r="188" spans="1:19">
      <c r="A188" s="725"/>
      <c r="B188" s="725"/>
      <c r="C188" s="726"/>
      <c r="D188" s="725"/>
      <c r="E188" s="1006" t="s">
        <v>561</v>
      </c>
      <c r="F188" s="1007"/>
      <c r="G188" s="727" t="s">
        <v>93</v>
      </c>
      <c r="H188" s="728"/>
      <c r="I188" s="729">
        <f t="shared" ref="I188:N189" si="3">I8+I11+I14+I17+I20+I23+I26+I29+I32+I35+I38+I41+I185+I173+I44+I47+I50+I53+I56+I59+I62+I65+I68+I74+I77+I83+I89+I92+I95+I98+I101+I104+I110+I113+I116+I119+I122+I125+I128+I131+I134+I140+I143+I146+I149+I152+I155+I158+I161+I164+I167+I170+I176+I179+I182+I137+I107+I71+I86</f>
        <v>24980556825</v>
      </c>
      <c r="J188" s="729">
        <f t="shared" si="3"/>
        <v>4390000</v>
      </c>
      <c r="K188" s="729">
        <f t="shared" si="3"/>
        <v>1199674000</v>
      </c>
      <c r="L188" s="729">
        <f t="shared" si="3"/>
        <v>16073258100</v>
      </c>
      <c r="M188" s="729">
        <f t="shared" si="3"/>
        <v>2587844000</v>
      </c>
      <c r="N188" s="729">
        <f t="shared" si="3"/>
        <v>4268493000</v>
      </c>
      <c r="O188" s="1008">
        <v>0</v>
      </c>
      <c r="P188" s="1009"/>
      <c r="Q188" s="729">
        <v>0</v>
      </c>
      <c r="R188" s="729">
        <f t="shared" ref="R188:S189" si="4">R8+R11+R14+R17+R20+R23+R26+R29+R32+R35+R38+R41+R185+R173+R44+R47+R50+R53+R56+R59+R62+R65+R68+R74+R77+R83+R89+R92+R95+R98+R101+R104+R110+R113+R116+R119+R122+R125+R128+R131+R134+R140+R143+R146+R149+R152+R155+R158+R161+R164+R167+R170+R176+R179+R182+R137+R107+R71+R86</f>
        <v>6500000</v>
      </c>
      <c r="S188" s="729">
        <f t="shared" si="4"/>
        <v>840397725</v>
      </c>
    </row>
    <row r="189" spans="1:19">
      <c r="A189" s="725"/>
      <c r="B189" s="725"/>
      <c r="C189" s="726"/>
      <c r="D189" s="725"/>
      <c r="E189" s="1006" t="s">
        <v>561</v>
      </c>
      <c r="F189" s="1007"/>
      <c r="G189" s="727" t="s">
        <v>94</v>
      </c>
      <c r="H189" s="728"/>
      <c r="I189" s="729">
        <f t="shared" si="3"/>
        <v>24946753347</v>
      </c>
      <c r="J189" s="729">
        <f t="shared" si="3"/>
        <v>3812000</v>
      </c>
      <c r="K189" s="729">
        <f t="shared" si="3"/>
        <v>1196437402</v>
      </c>
      <c r="L189" s="729">
        <f t="shared" si="3"/>
        <v>16066032825</v>
      </c>
      <c r="M189" s="729">
        <f t="shared" si="3"/>
        <v>2578850214</v>
      </c>
      <c r="N189" s="729">
        <f t="shared" si="3"/>
        <v>4260565040</v>
      </c>
      <c r="O189" s="1008">
        <v>0</v>
      </c>
      <c r="P189" s="1009"/>
      <c r="Q189" s="729">
        <v>0</v>
      </c>
      <c r="R189" s="729">
        <f t="shared" si="4"/>
        <v>6371073</v>
      </c>
      <c r="S189" s="729">
        <f t="shared" si="4"/>
        <v>834684793</v>
      </c>
    </row>
    <row r="190" spans="1:19" ht="19.5" customHeight="1">
      <c r="A190" s="709" t="s">
        <v>4</v>
      </c>
      <c r="B190" s="709" t="s">
        <v>34</v>
      </c>
      <c r="C190" s="710" t="s">
        <v>35</v>
      </c>
      <c r="D190" s="709" t="s">
        <v>202</v>
      </c>
      <c r="E190" s="1010" t="s">
        <v>203</v>
      </c>
      <c r="F190" s="1011"/>
      <c r="G190" s="711" t="s">
        <v>94</v>
      </c>
      <c r="H190" s="730"/>
      <c r="I190" s="712">
        <f t="shared" ref="I190:I192" si="5">J190+K190+L190+M190+N190+O190+Q190+R190+S190</f>
        <v>40450196</v>
      </c>
      <c r="J190" s="712">
        <v>0</v>
      </c>
      <c r="K190" s="712">
        <v>0</v>
      </c>
      <c r="L190" s="712">
        <v>0</v>
      </c>
      <c r="M190" s="712">
        <v>0</v>
      </c>
      <c r="N190" s="712">
        <v>40450196</v>
      </c>
      <c r="O190" s="1012">
        <v>0</v>
      </c>
      <c r="P190" s="1013"/>
      <c r="Q190" s="712">
        <v>0</v>
      </c>
      <c r="R190" s="712">
        <v>0</v>
      </c>
      <c r="S190" s="712">
        <v>0</v>
      </c>
    </row>
    <row r="191" spans="1:19" ht="21.75" customHeight="1">
      <c r="A191" s="709" t="s">
        <v>4</v>
      </c>
      <c r="B191" s="709" t="s">
        <v>34</v>
      </c>
      <c r="C191" s="710" t="s">
        <v>35</v>
      </c>
      <c r="D191" s="709" t="s">
        <v>212</v>
      </c>
      <c r="E191" s="1010" t="s">
        <v>347</v>
      </c>
      <c r="F191" s="1011"/>
      <c r="G191" s="711" t="s">
        <v>94</v>
      </c>
      <c r="H191" s="730"/>
      <c r="I191" s="712">
        <f t="shared" si="5"/>
        <v>166370187</v>
      </c>
      <c r="J191" s="712">
        <v>0</v>
      </c>
      <c r="K191" s="712">
        <v>0</v>
      </c>
      <c r="L191" s="712">
        <v>0</v>
      </c>
      <c r="M191" s="712">
        <v>0</v>
      </c>
      <c r="N191" s="712">
        <v>166370187</v>
      </c>
      <c r="O191" s="1012">
        <v>0</v>
      </c>
      <c r="P191" s="1013"/>
      <c r="Q191" s="712">
        <v>0</v>
      </c>
      <c r="R191" s="712">
        <v>0</v>
      </c>
      <c r="S191" s="712">
        <v>0</v>
      </c>
    </row>
    <row r="192" spans="1:19" ht="25.5" customHeight="1">
      <c r="A192" s="709" t="s">
        <v>4</v>
      </c>
      <c r="B192" s="709" t="s">
        <v>34</v>
      </c>
      <c r="C192" s="710" t="s">
        <v>35</v>
      </c>
      <c r="D192" s="709" t="s">
        <v>407</v>
      </c>
      <c r="E192" s="1010" t="s">
        <v>408</v>
      </c>
      <c r="F192" s="1011"/>
      <c r="G192" s="711" t="s">
        <v>94</v>
      </c>
      <c r="H192" s="730"/>
      <c r="I192" s="712">
        <f t="shared" si="5"/>
        <v>57365272</v>
      </c>
      <c r="J192" s="712">
        <v>0</v>
      </c>
      <c r="K192" s="712">
        <v>57365272</v>
      </c>
      <c r="L192" s="712">
        <v>0</v>
      </c>
      <c r="M192" s="712">
        <v>0</v>
      </c>
      <c r="N192" s="712">
        <v>0</v>
      </c>
      <c r="O192" s="1012">
        <v>0</v>
      </c>
      <c r="P192" s="1013"/>
      <c r="Q192" s="712">
        <v>0</v>
      </c>
      <c r="R192" s="712">
        <v>0</v>
      </c>
      <c r="S192" s="712">
        <v>0</v>
      </c>
    </row>
    <row r="193" spans="1:19" ht="24.75" customHeight="1">
      <c r="A193" s="1014" t="s">
        <v>865</v>
      </c>
      <c r="B193" s="1015"/>
      <c r="C193" s="1015"/>
      <c r="D193" s="1016"/>
      <c r="E193" s="1017" t="s">
        <v>562</v>
      </c>
      <c r="F193" s="1018"/>
      <c r="G193" s="731" t="s">
        <v>94</v>
      </c>
      <c r="H193" s="732"/>
      <c r="I193" s="733">
        <f>SUM(I190:I192)</f>
        <v>264185655</v>
      </c>
      <c r="J193" s="733">
        <v>0</v>
      </c>
      <c r="K193" s="733">
        <f>SUM(K190:K192)</f>
        <v>57365272</v>
      </c>
      <c r="L193" s="733">
        <v>0</v>
      </c>
      <c r="M193" s="733">
        <v>0</v>
      </c>
      <c r="N193" s="733">
        <f>SUM(N190:N192)</f>
        <v>206820383</v>
      </c>
      <c r="O193" s="1019">
        <v>0</v>
      </c>
      <c r="P193" s="1020"/>
      <c r="Q193" s="733">
        <v>0</v>
      </c>
      <c r="R193" s="733">
        <v>0</v>
      </c>
      <c r="S193" s="733">
        <v>0</v>
      </c>
    </row>
    <row r="197" spans="1:19" ht="15" customHeight="1">
      <c r="A197" s="734"/>
      <c r="B197" s="989" t="s">
        <v>113</v>
      </c>
      <c r="C197" s="989"/>
      <c r="D197" s="989"/>
      <c r="E197" s="735" t="s">
        <v>69</v>
      </c>
      <c r="F197" s="990" t="s">
        <v>563</v>
      </c>
      <c r="G197" s="990"/>
      <c r="H197" s="990"/>
      <c r="I197" s="991" t="s">
        <v>68</v>
      </c>
      <c r="J197" s="991"/>
      <c r="K197" s="992"/>
      <c r="L197" s="997" t="s">
        <v>69</v>
      </c>
      <c r="M197" s="998"/>
      <c r="N197" s="999" t="s">
        <v>866</v>
      </c>
      <c r="O197" s="1000"/>
      <c r="P197" s="1000"/>
      <c r="Q197" s="1000"/>
      <c r="R197" s="1000"/>
      <c r="S197" s="1001"/>
    </row>
    <row r="198" spans="1:19">
      <c r="A198" s="734"/>
      <c r="B198" s="989"/>
      <c r="C198" s="989"/>
      <c r="D198" s="989"/>
      <c r="E198" s="735" t="s">
        <v>70</v>
      </c>
      <c r="F198" s="1002"/>
      <c r="G198" s="1002"/>
      <c r="H198" s="1002"/>
      <c r="I198" s="993"/>
      <c r="J198" s="993"/>
      <c r="K198" s="994"/>
      <c r="L198" s="997" t="s">
        <v>70</v>
      </c>
      <c r="M198" s="998"/>
      <c r="N198" s="1003"/>
      <c r="O198" s="1004"/>
      <c r="P198" s="1004"/>
      <c r="Q198" s="1004"/>
      <c r="R198" s="1004"/>
      <c r="S198" s="1005"/>
    </row>
    <row r="199" spans="1:19">
      <c r="A199" s="734"/>
      <c r="B199" s="989"/>
      <c r="C199" s="989"/>
      <c r="D199" s="989"/>
      <c r="E199" s="735" t="s">
        <v>71</v>
      </c>
      <c r="F199" s="1002"/>
      <c r="G199" s="1002"/>
      <c r="H199" s="1002"/>
      <c r="I199" s="995"/>
      <c r="J199" s="995"/>
      <c r="K199" s="996"/>
      <c r="L199" s="997" t="s">
        <v>71</v>
      </c>
      <c r="M199" s="998"/>
      <c r="N199" s="1003"/>
      <c r="O199" s="1004"/>
      <c r="P199" s="1004"/>
      <c r="Q199" s="1004"/>
      <c r="R199" s="1004"/>
      <c r="S199" s="1005"/>
    </row>
  </sheetData>
  <mergeCells count="384">
    <mergeCell ref="I5:I6"/>
    <mergeCell ref="O5:P5"/>
    <mergeCell ref="O6:P6"/>
    <mergeCell ref="E7:F7"/>
    <mergeCell ref="O7:P7"/>
    <mergeCell ref="E8:F8"/>
    <mergeCell ref="O8:P8"/>
    <mergeCell ref="A2:S2"/>
    <mergeCell ref="A3:S3"/>
    <mergeCell ref="A4:A6"/>
    <mergeCell ref="B4:B6"/>
    <mergeCell ref="C4:C6"/>
    <mergeCell ref="D4:D6"/>
    <mergeCell ref="E4:F6"/>
    <mergeCell ref="G4:G6"/>
    <mergeCell ref="H4:H6"/>
    <mergeCell ref="I4:S4"/>
    <mergeCell ref="E12:F12"/>
    <mergeCell ref="O12:P12"/>
    <mergeCell ref="E13:F13"/>
    <mergeCell ref="O13:P13"/>
    <mergeCell ref="E14:F14"/>
    <mergeCell ref="O14:P14"/>
    <mergeCell ref="E9:F9"/>
    <mergeCell ref="O9:P9"/>
    <mergeCell ref="E10:F10"/>
    <mergeCell ref="O10:P10"/>
    <mergeCell ref="E11:F11"/>
    <mergeCell ref="O11:P11"/>
    <mergeCell ref="E18:F18"/>
    <mergeCell ref="O18:P18"/>
    <mergeCell ref="E19:F19"/>
    <mergeCell ref="O19:P19"/>
    <mergeCell ref="E20:F20"/>
    <mergeCell ref="O20:P20"/>
    <mergeCell ref="E15:F15"/>
    <mergeCell ref="O15:P15"/>
    <mergeCell ref="E16:F16"/>
    <mergeCell ref="O16:P16"/>
    <mergeCell ref="E17:F17"/>
    <mergeCell ref="O17:P17"/>
    <mergeCell ref="E24:F24"/>
    <mergeCell ref="O24:P24"/>
    <mergeCell ref="E25:F25"/>
    <mergeCell ref="O25:P25"/>
    <mergeCell ref="E26:F26"/>
    <mergeCell ref="O26:P26"/>
    <mergeCell ref="E21:F21"/>
    <mergeCell ref="O21:P21"/>
    <mergeCell ref="E22:F22"/>
    <mergeCell ref="O22:P22"/>
    <mergeCell ref="E23:F23"/>
    <mergeCell ref="O23:P23"/>
    <mergeCell ref="E30:F30"/>
    <mergeCell ref="O30:P30"/>
    <mergeCell ref="E31:F31"/>
    <mergeCell ref="O31:P31"/>
    <mergeCell ref="E32:F32"/>
    <mergeCell ref="O32:P32"/>
    <mergeCell ref="E27:F27"/>
    <mergeCell ref="O27:P27"/>
    <mergeCell ref="E28:F28"/>
    <mergeCell ref="O28:P28"/>
    <mergeCell ref="E29:F29"/>
    <mergeCell ref="O29:P29"/>
    <mergeCell ref="E36:F36"/>
    <mergeCell ref="O36:P36"/>
    <mergeCell ref="E37:F37"/>
    <mergeCell ref="O37:P37"/>
    <mergeCell ref="E38:F38"/>
    <mergeCell ref="O38:P38"/>
    <mergeCell ref="E33:F33"/>
    <mergeCell ref="O33:P33"/>
    <mergeCell ref="E34:F34"/>
    <mergeCell ref="O34:P34"/>
    <mergeCell ref="E35:F35"/>
    <mergeCell ref="O35:P35"/>
    <mergeCell ref="E42:F42"/>
    <mergeCell ref="O42:P42"/>
    <mergeCell ref="E43:F43"/>
    <mergeCell ref="O43:P43"/>
    <mergeCell ref="E44:F44"/>
    <mergeCell ref="O44:P44"/>
    <mergeCell ref="E39:F39"/>
    <mergeCell ref="O39:P39"/>
    <mergeCell ref="E40:F40"/>
    <mergeCell ref="O40:P40"/>
    <mergeCell ref="E41:F41"/>
    <mergeCell ref="O41:P41"/>
    <mergeCell ref="E48:F48"/>
    <mergeCell ref="O48:P48"/>
    <mergeCell ref="E49:F49"/>
    <mergeCell ref="O49:P49"/>
    <mergeCell ref="E50:F50"/>
    <mergeCell ref="O50:P50"/>
    <mergeCell ref="E45:F45"/>
    <mergeCell ref="O45:P45"/>
    <mergeCell ref="E46:F46"/>
    <mergeCell ref="O46:P46"/>
    <mergeCell ref="E47:F47"/>
    <mergeCell ref="O47:P47"/>
    <mergeCell ref="E54:F54"/>
    <mergeCell ref="O54:P54"/>
    <mergeCell ref="E55:F55"/>
    <mergeCell ref="O55:P55"/>
    <mergeCell ref="E56:F56"/>
    <mergeCell ref="O56:P56"/>
    <mergeCell ref="E51:F51"/>
    <mergeCell ref="O51:P51"/>
    <mergeCell ref="E52:F52"/>
    <mergeCell ref="O52:P52"/>
    <mergeCell ref="E53:F53"/>
    <mergeCell ref="O53:P53"/>
    <mergeCell ref="E60:F60"/>
    <mergeCell ref="O60:P60"/>
    <mergeCell ref="E61:F61"/>
    <mergeCell ref="O61:P61"/>
    <mergeCell ref="E62:F62"/>
    <mergeCell ref="O62:P62"/>
    <mergeCell ref="E57:F57"/>
    <mergeCell ref="O57:P57"/>
    <mergeCell ref="E58:F58"/>
    <mergeCell ref="O58:P58"/>
    <mergeCell ref="E59:F59"/>
    <mergeCell ref="O59:P59"/>
    <mergeCell ref="E66:F66"/>
    <mergeCell ref="O66:P66"/>
    <mergeCell ref="E67:F67"/>
    <mergeCell ref="O67:P67"/>
    <mergeCell ref="E68:F68"/>
    <mergeCell ref="O68:P68"/>
    <mergeCell ref="E63:F63"/>
    <mergeCell ref="O63:P63"/>
    <mergeCell ref="E64:F64"/>
    <mergeCell ref="O64:P64"/>
    <mergeCell ref="E65:F65"/>
    <mergeCell ref="O65:P65"/>
    <mergeCell ref="O72:P72"/>
    <mergeCell ref="E73:F73"/>
    <mergeCell ref="O73:P73"/>
    <mergeCell ref="E74:F74"/>
    <mergeCell ref="O74:P74"/>
    <mergeCell ref="E69:F69"/>
    <mergeCell ref="O69:P69"/>
    <mergeCell ref="O70:P70"/>
    <mergeCell ref="O71:P71"/>
    <mergeCell ref="E78:F78"/>
    <mergeCell ref="O78:P78"/>
    <mergeCell ref="E79:F79"/>
    <mergeCell ref="O79:P79"/>
    <mergeCell ref="E80:F80"/>
    <mergeCell ref="O80:P80"/>
    <mergeCell ref="E75:F75"/>
    <mergeCell ref="O75:P75"/>
    <mergeCell ref="E76:F76"/>
    <mergeCell ref="O76:P76"/>
    <mergeCell ref="E77:F77"/>
    <mergeCell ref="O77:P77"/>
    <mergeCell ref="E84:F84"/>
    <mergeCell ref="O84:P84"/>
    <mergeCell ref="E85:F85"/>
    <mergeCell ref="O85:P85"/>
    <mergeCell ref="E86:F86"/>
    <mergeCell ref="O86:P86"/>
    <mergeCell ref="E81:F81"/>
    <mergeCell ref="O81:P81"/>
    <mergeCell ref="E82:F82"/>
    <mergeCell ref="O82:P82"/>
    <mergeCell ref="E83:F83"/>
    <mergeCell ref="O83:P83"/>
    <mergeCell ref="E90:F90"/>
    <mergeCell ref="O90:P90"/>
    <mergeCell ref="E91:F91"/>
    <mergeCell ref="O91:P91"/>
    <mergeCell ref="E92:F92"/>
    <mergeCell ref="O92:P92"/>
    <mergeCell ref="E87:F87"/>
    <mergeCell ref="O87:P87"/>
    <mergeCell ref="E88:F88"/>
    <mergeCell ref="O88:P88"/>
    <mergeCell ref="E89:F89"/>
    <mergeCell ref="O89:P89"/>
    <mergeCell ref="E96:F96"/>
    <mergeCell ref="O96:P96"/>
    <mergeCell ref="E97:F97"/>
    <mergeCell ref="O97:P97"/>
    <mergeCell ref="E98:F98"/>
    <mergeCell ref="O98:P98"/>
    <mergeCell ref="E93:F93"/>
    <mergeCell ref="O93:P93"/>
    <mergeCell ref="E94:F94"/>
    <mergeCell ref="O94:P94"/>
    <mergeCell ref="E95:F95"/>
    <mergeCell ref="O95:P95"/>
    <mergeCell ref="E102:F102"/>
    <mergeCell ref="O102:P102"/>
    <mergeCell ref="E103:F103"/>
    <mergeCell ref="O103:P103"/>
    <mergeCell ref="E104:F104"/>
    <mergeCell ref="O104:P104"/>
    <mergeCell ref="E99:F99"/>
    <mergeCell ref="O99:P99"/>
    <mergeCell ref="E100:F100"/>
    <mergeCell ref="O100:P100"/>
    <mergeCell ref="E101:F101"/>
    <mergeCell ref="O101:P101"/>
    <mergeCell ref="O108:P108"/>
    <mergeCell ref="E109:F109"/>
    <mergeCell ref="O109:P109"/>
    <mergeCell ref="E110:F110"/>
    <mergeCell ref="O110:P110"/>
    <mergeCell ref="E105:F105"/>
    <mergeCell ref="O105:P105"/>
    <mergeCell ref="O106:P106"/>
    <mergeCell ref="O107:P107"/>
    <mergeCell ref="E114:F114"/>
    <mergeCell ref="O114:P114"/>
    <mergeCell ref="E115:F115"/>
    <mergeCell ref="O115:P115"/>
    <mergeCell ref="E116:F116"/>
    <mergeCell ref="O116:P116"/>
    <mergeCell ref="E111:F111"/>
    <mergeCell ref="O111:P111"/>
    <mergeCell ref="E112:F112"/>
    <mergeCell ref="O112:P112"/>
    <mergeCell ref="E113:F113"/>
    <mergeCell ref="O113:P113"/>
    <mergeCell ref="E120:F120"/>
    <mergeCell ref="O120:P120"/>
    <mergeCell ref="E121:F121"/>
    <mergeCell ref="O121:P121"/>
    <mergeCell ref="E122:F122"/>
    <mergeCell ref="O122:P122"/>
    <mergeCell ref="E117:F117"/>
    <mergeCell ref="O117:P117"/>
    <mergeCell ref="E118:F118"/>
    <mergeCell ref="O118:P118"/>
    <mergeCell ref="E119:F119"/>
    <mergeCell ref="O119:P119"/>
    <mergeCell ref="E126:F126"/>
    <mergeCell ref="O126:P126"/>
    <mergeCell ref="E127:F127"/>
    <mergeCell ref="O127:P127"/>
    <mergeCell ref="E128:F128"/>
    <mergeCell ref="O128:P128"/>
    <mergeCell ref="E123:F123"/>
    <mergeCell ref="O123:P123"/>
    <mergeCell ref="E124:F124"/>
    <mergeCell ref="O124:P124"/>
    <mergeCell ref="E125:F125"/>
    <mergeCell ref="O125:P125"/>
    <mergeCell ref="E132:F132"/>
    <mergeCell ref="O132:P132"/>
    <mergeCell ref="E133:F133"/>
    <mergeCell ref="O133:P133"/>
    <mergeCell ref="E134:F134"/>
    <mergeCell ref="O134:P134"/>
    <mergeCell ref="E129:F129"/>
    <mergeCell ref="O129:P129"/>
    <mergeCell ref="E130:F130"/>
    <mergeCell ref="O130:P130"/>
    <mergeCell ref="E131:F131"/>
    <mergeCell ref="O131:P131"/>
    <mergeCell ref="O138:P138"/>
    <mergeCell ref="E139:F139"/>
    <mergeCell ref="O139:P139"/>
    <mergeCell ref="E140:F140"/>
    <mergeCell ref="O140:P140"/>
    <mergeCell ref="E135:F135"/>
    <mergeCell ref="O135:P135"/>
    <mergeCell ref="O136:P136"/>
    <mergeCell ref="O137:P137"/>
    <mergeCell ref="E144:F144"/>
    <mergeCell ref="O144:P144"/>
    <mergeCell ref="E145:F145"/>
    <mergeCell ref="O145:P145"/>
    <mergeCell ref="E146:F146"/>
    <mergeCell ref="O146:P146"/>
    <mergeCell ref="E141:F141"/>
    <mergeCell ref="O141:P141"/>
    <mergeCell ref="E142:F142"/>
    <mergeCell ref="O142:P142"/>
    <mergeCell ref="E143:F143"/>
    <mergeCell ref="O143:P143"/>
    <mergeCell ref="E150:F150"/>
    <mergeCell ref="O150:P150"/>
    <mergeCell ref="E151:F151"/>
    <mergeCell ref="O151:P151"/>
    <mergeCell ref="E152:F152"/>
    <mergeCell ref="O152:P152"/>
    <mergeCell ref="E147:F147"/>
    <mergeCell ref="O147:P147"/>
    <mergeCell ref="E148:F148"/>
    <mergeCell ref="O148:P148"/>
    <mergeCell ref="E149:F149"/>
    <mergeCell ref="O149:P149"/>
    <mergeCell ref="E156:F156"/>
    <mergeCell ref="O156:P156"/>
    <mergeCell ref="E157:F157"/>
    <mergeCell ref="O157:P157"/>
    <mergeCell ref="E158:F158"/>
    <mergeCell ref="O158:P158"/>
    <mergeCell ref="E153:F153"/>
    <mergeCell ref="O153:P153"/>
    <mergeCell ref="E154:F154"/>
    <mergeCell ref="O154:P154"/>
    <mergeCell ref="E155:F155"/>
    <mergeCell ref="O155:P155"/>
    <mergeCell ref="E162:F162"/>
    <mergeCell ref="O162:P162"/>
    <mergeCell ref="E163:F163"/>
    <mergeCell ref="O163:P163"/>
    <mergeCell ref="E164:F164"/>
    <mergeCell ref="O164:P164"/>
    <mergeCell ref="E159:F159"/>
    <mergeCell ref="O159:P159"/>
    <mergeCell ref="E160:F160"/>
    <mergeCell ref="O160:P160"/>
    <mergeCell ref="E161:F161"/>
    <mergeCell ref="O161:P161"/>
    <mergeCell ref="E168:F168"/>
    <mergeCell ref="O168:P168"/>
    <mergeCell ref="E169:F169"/>
    <mergeCell ref="O169:P169"/>
    <mergeCell ref="E170:F170"/>
    <mergeCell ref="O170:P170"/>
    <mergeCell ref="E165:F165"/>
    <mergeCell ref="O165:P165"/>
    <mergeCell ref="E166:F166"/>
    <mergeCell ref="O166:P166"/>
    <mergeCell ref="E167:F167"/>
    <mergeCell ref="O167:P167"/>
    <mergeCell ref="E182:F182"/>
    <mergeCell ref="O182:P182"/>
    <mergeCell ref="O174:P174"/>
    <mergeCell ref="E175:F175"/>
    <mergeCell ref="O175:P175"/>
    <mergeCell ref="E176:F176"/>
    <mergeCell ref="O176:P176"/>
    <mergeCell ref="E171:F171"/>
    <mergeCell ref="O171:P171"/>
    <mergeCell ref="O172:P172"/>
    <mergeCell ref="O173:P173"/>
    <mergeCell ref="E177:F177"/>
    <mergeCell ref="O177:P177"/>
    <mergeCell ref="E178:F178"/>
    <mergeCell ref="O178:P178"/>
    <mergeCell ref="E179:F179"/>
    <mergeCell ref="O179:P179"/>
    <mergeCell ref="E180:F180"/>
    <mergeCell ref="O180:P180"/>
    <mergeCell ref="E181:F181"/>
    <mergeCell ref="O181:P181"/>
    <mergeCell ref="E183:F183"/>
    <mergeCell ref="O183:P183"/>
    <mergeCell ref="O184:P184"/>
    <mergeCell ref="O185:P185"/>
    <mergeCell ref="O186:P186"/>
    <mergeCell ref="E187:F187"/>
    <mergeCell ref="O187:P187"/>
    <mergeCell ref="E188:F188"/>
    <mergeCell ref="O188:P188"/>
    <mergeCell ref="E189:F189"/>
    <mergeCell ref="O189:P189"/>
    <mergeCell ref="E190:F190"/>
    <mergeCell ref="O190:P190"/>
    <mergeCell ref="E191:F191"/>
    <mergeCell ref="O191:P191"/>
    <mergeCell ref="E192:F192"/>
    <mergeCell ref="O192:P192"/>
    <mergeCell ref="A193:D193"/>
    <mergeCell ref="E193:F193"/>
    <mergeCell ref="O193:P193"/>
    <mergeCell ref="B197:D199"/>
    <mergeCell ref="F197:H197"/>
    <mergeCell ref="I197:K199"/>
    <mergeCell ref="L197:M197"/>
    <mergeCell ref="N197:S197"/>
    <mergeCell ref="F198:H198"/>
    <mergeCell ref="L198:M198"/>
    <mergeCell ref="N198:S198"/>
    <mergeCell ref="F199:H199"/>
    <mergeCell ref="L199:M199"/>
    <mergeCell ref="N199:S19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6DBF-762E-4AAF-BAEC-AC46460371A4}">
  <dimension ref="A1:U29"/>
  <sheetViews>
    <sheetView topLeftCell="C1" workbookViewId="0">
      <selection activeCell="W33" sqref="W33"/>
    </sheetView>
  </sheetViews>
  <sheetFormatPr defaultRowHeight="15"/>
  <cols>
    <col min="1" max="1" width="3.28515625" style="324" hidden="1" customWidth="1"/>
    <col min="2" max="2" width="0.140625" style="324" hidden="1" customWidth="1"/>
    <col min="3" max="3" width="5.7109375" style="324" customWidth="1"/>
    <col min="4" max="4" width="5.28515625" style="324" customWidth="1"/>
    <col min="5" max="5" width="15.140625" style="324" customWidth="1"/>
    <col min="6" max="6" width="8.140625" style="324" customWidth="1"/>
    <col min="7" max="7" width="29.7109375" style="324" customWidth="1"/>
    <col min="8" max="8" width="0.140625" style="324" hidden="1" customWidth="1"/>
    <col min="9" max="9" width="11.140625" style="324" customWidth="1"/>
    <col min="10" max="10" width="5.28515625" style="324" customWidth="1"/>
    <col min="11" max="11" width="12.140625" style="324" customWidth="1"/>
    <col min="12" max="12" width="6.42578125" style="324" customWidth="1"/>
    <col min="13" max="13" width="10" style="324" customWidth="1"/>
    <col min="14" max="14" width="11.5703125" style="324" customWidth="1"/>
    <col min="15" max="16" width="10.140625" style="324" customWidth="1"/>
    <col min="17" max="17" width="0.42578125" style="324" hidden="1" customWidth="1"/>
    <col min="18" max="18" width="5.5703125" style="324" hidden="1" customWidth="1"/>
    <col min="19" max="19" width="7.85546875" style="324" hidden="1" customWidth="1"/>
    <col min="20" max="20" width="7.140625" style="324" hidden="1" customWidth="1"/>
    <col min="21" max="21" width="9.5703125" style="324" customWidth="1"/>
    <col min="22" max="16384" width="9.140625" style="324"/>
  </cols>
  <sheetData>
    <row r="1" spans="1:21">
      <c r="A1" s="347"/>
      <c r="B1" s="347"/>
      <c r="C1" s="348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</row>
    <row r="2" spans="1:21">
      <c r="A2" s="349"/>
      <c r="B2" s="349"/>
      <c r="C2" s="1043" t="s">
        <v>557</v>
      </c>
      <c r="D2" s="1043"/>
      <c r="E2" s="1043"/>
      <c r="F2" s="1043"/>
      <c r="G2" s="1043"/>
      <c r="H2" s="1043"/>
      <c r="I2" s="1043"/>
      <c r="J2" s="1043"/>
      <c r="K2" s="1043"/>
      <c r="L2" s="1043"/>
      <c r="M2" s="1043"/>
      <c r="N2" s="1043"/>
      <c r="O2" s="1043"/>
      <c r="P2" s="1043"/>
      <c r="Q2" s="1043"/>
      <c r="R2" s="1043"/>
      <c r="S2" s="1043"/>
      <c r="T2" s="1043"/>
      <c r="U2" s="1043"/>
    </row>
    <row r="3" spans="1:21" ht="15.75" thickBot="1">
      <c r="A3" s="349"/>
      <c r="B3" s="349"/>
      <c r="C3" s="1044" t="s">
        <v>842</v>
      </c>
      <c r="D3" s="1044"/>
      <c r="E3" s="1044"/>
      <c r="F3" s="1044"/>
      <c r="G3" s="1044"/>
      <c r="H3" s="1044"/>
      <c r="I3" s="1044"/>
      <c r="J3" s="1044"/>
      <c r="K3" s="1044"/>
      <c r="L3" s="1044"/>
      <c r="M3" s="1044"/>
      <c r="N3" s="1044"/>
      <c r="O3" s="1044"/>
      <c r="P3" s="1044"/>
      <c r="Q3" s="1044"/>
      <c r="R3" s="1044"/>
      <c r="S3" s="1044"/>
      <c r="T3" s="1044"/>
      <c r="U3" s="1044"/>
    </row>
    <row r="4" spans="1:21" ht="19.5" customHeight="1" thickTop="1" thickBot="1">
      <c r="A4" s="1040"/>
      <c r="B4" s="1040"/>
      <c r="C4" s="1041" t="s">
        <v>74</v>
      </c>
      <c r="D4" s="1042" t="s">
        <v>26</v>
      </c>
      <c r="E4" s="1042" t="s">
        <v>117</v>
      </c>
      <c r="F4" s="1042" t="s">
        <v>558</v>
      </c>
      <c r="G4" s="1045" t="s">
        <v>312</v>
      </c>
      <c r="H4" s="1045"/>
      <c r="I4" s="1042" t="s">
        <v>119</v>
      </c>
      <c r="J4" s="1042" t="s">
        <v>559</v>
      </c>
      <c r="K4" s="1046" t="s">
        <v>78</v>
      </c>
      <c r="L4" s="1046"/>
      <c r="M4" s="1046"/>
      <c r="N4" s="1046"/>
      <c r="O4" s="1046"/>
      <c r="P4" s="1046"/>
      <c r="Q4" s="1046"/>
      <c r="R4" s="1046"/>
      <c r="S4" s="1046"/>
      <c r="T4" s="1046"/>
      <c r="U4" s="1046"/>
    </row>
    <row r="5" spans="1:21" ht="22.5" customHeight="1" thickTop="1" thickBot="1">
      <c r="A5" s="349"/>
      <c r="B5" s="349"/>
      <c r="C5" s="1041"/>
      <c r="D5" s="1042"/>
      <c r="E5" s="1042"/>
      <c r="F5" s="1042"/>
      <c r="G5" s="1045"/>
      <c r="H5" s="1045"/>
      <c r="I5" s="1042"/>
      <c r="J5" s="1042"/>
      <c r="K5" s="1047" t="s">
        <v>79</v>
      </c>
      <c r="L5" s="701" t="s">
        <v>58</v>
      </c>
      <c r="M5" s="701" t="s">
        <v>60</v>
      </c>
      <c r="N5" s="701" t="s">
        <v>43</v>
      </c>
      <c r="O5" s="701" t="s">
        <v>45</v>
      </c>
      <c r="P5" s="701" t="s">
        <v>47</v>
      </c>
      <c r="Q5" s="1048" t="s">
        <v>49</v>
      </c>
      <c r="R5" s="1048"/>
      <c r="S5" s="701" t="s">
        <v>51</v>
      </c>
      <c r="T5" s="701" t="s">
        <v>53</v>
      </c>
      <c r="U5" s="350" t="s">
        <v>55</v>
      </c>
    </row>
    <row r="6" spans="1:21" ht="39.75" customHeight="1" thickTop="1">
      <c r="A6" s="349"/>
      <c r="B6" s="349"/>
      <c r="C6" s="1041"/>
      <c r="D6" s="1042"/>
      <c r="E6" s="1042"/>
      <c r="F6" s="1042"/>
      <c r="G6" s="1045"/>
      <c r="H6" s="1045"/>
      <c r="I6" s="1042"/>
      <c r="J6" s="1042"/>
      <c r="K6" s="1047"/>
      <c r="L6" s="702" t="s">
        <v>81</v>
      </c>
      <c r="M6" s="702" t="s">
        <v>82</v>
      </c>
      <c r="N6" s="702" t="s">
        <v>83</v>
      </c>
      <c r="O6" s="702" t="s">
        <v>84</v>
      </c>
      <c r="P6" s="702" t="s">
        <v>85</v>
      </c>
      <c r="Q6" s="1049" t="s">
        <v>86</v>
      </c>
      <c r="R6" s="1049"/>
      <c r="S6" s="702" t="s">
        <v>87</v>
      </c>
      <c r="T6" s="702" t="s">
        <v>88</v>
      </c>
      <c r="U6" s="351" t="s">
        <v>560</v>
      </c>
    </row>
    <row r="7" spans="1:21" ht="27.75" customHeight="1">
      <c r="A7" s="349"/>
      <c r="B7" s="349"/>
      <c r="C7" s="352" t="s">
        <v>4</v>
      </c>
      <c r="D7" s="353" t="s">
        <v>36</v>
      </c>
      <c r="E7" s="703" t="s">
        <v>37</v>
      </c>
      <c r="F7" s="353" t="s">
        <v>190</v>
      </c>
      <c r="G7" s="1038" t="s">
        <v>191</v>
      </c>
      <c r="H7" s="1038"/>
      <c r="I7" s="354" t="s">
        <v>92</v>
      </c>
      <c r="J7" s="355">
        <v>149</v>
      </c>
      <c r="K7" s="704">
        <f>SUM(L7:U7)</f>
        <v>2480000000</v>
      </c>
      <c r="L7" s="704">
        <v>0</v>
      </c>
      <c r="M7" s="704">
        <v>0</v>
      </c>
      <c r="N7" s="704">
        <v>1800690000</v>
      </c>
      <c r="O7" s="704">
        <v>307410000</v>
      </c>
      <c r="P7" s="704">
        <v>351700000</v>
      </c>
      <c r="Q7" s="1039">
        <v>0</v>
      </c>
      <c r="R7" s="1039"/>
      <c r="S7" s="704">
        <v>0</v>
      </c>
      <c r="T7" s="704">
        <v>0</v>
      </c>
      <c r="U7" s="356">
        <v>20200000</v>
      </c>
    </row>
    <row r="8" spans="1:21" ht="27.75" customHeight="1">
      <c r="A8" s="349"/>
      <c r="B8" s="349"/>
      <c r="C8" s="352" t="s">
        <v>4</v>
      </c>
      <c r="D8" s="353" t="s">
        <v>36</v>
      </c>
      <c r="E8" s="703" t="s">
        <v>37</v>
      </c>
      <c r="F8" s="353" t="s">
        <v>190</v>
      </c>
      <c r="G8" s="1038" t="s">
        <v>191</v>
      </c>
      <c r="H8" s="1038"/>
      <c r="I8" s="354" t="s">
        <v>93</v>
      </c>
      <c r="J8" s="355">
        <v>149</v>
      </c>
      <c r="K8" s="704">
        <f t="shared" ref="K8:K21" si="0">SUM(L8:U8)</f>
        <v>2561500000</v>
      </c>
      <c r="L8" s="704">
        <v>0</v>
      </c>
      <c r="M8" s="704">
        <v>0</v>
      </c>
      <c r="N8" s="704">
        <v>1830690000</v>
      </c>
      <c r="O8" s="704">
        <v>294410000</v>
      </c>
      <c r="P8" s="704">
        <v>418200000</v>
      </c>
      <c r="Q8" s="1039">
        <v>0</v>
      </c>
      <c r="R8" s="1039"/>
      <c r="S8" s="704">
        <v>0</v>
      </c>
      <c r="T8" s="704">
        <v>0</v>
      </c>
      <c r="U8" s="356">
        <v>18200000</v>
      </c>
    </row>
    <row r="9" spans="1:21" ht="27.75" customHeight="1">
      <c r="A9" s="349"/>
      <c r="B9" s="349"/>
      <c r="C9" s="352" t="s">
        <v>4</v>
      </c>
      <c r="D9" s="353" t="s">
        <v>36</v>
      </c>
      <c r="E9" s="703" t="s">
        <v>37</v>
      </c>
      <c r="F9" s="353" t="s">
        <v>190</v>
      </c>
      <c r="G9" s="1038" t="s">
        <v>191</v>
      </c>
      <c r="H9" s="1038"/>
      <c r="I9" s="354" t="s">
        <v>94</v>
      </c>
      <c r="J9" s="355">
        <v>149</v>
      </c>
      <c r="K9" s="704">
        <f t="shared" si="0"/>
        <v>2555196191</v>
      </c>
      <c r="L9" s="704">
        <v>0</v>
      </c>
      <c r="M9" s="704">
        <v>0</v>
      </c>
      <c r="N9" s="704">
        <v>1825474075</v>
      </c>
      <c r="O9" s="704">
        <v>293964319</v>
      </c>
      <c r="P9" s="704">
        <v>417678880</v>
      </c>
      <c r="Q9" s="1039">
        <v>0</v>
      </c>
      <c r="R9" s="1039"/>
      <c r="S9" s="704">
        <v>0</v>
      </c>
      <c r="T9" s="704">
        <v>0</v>
      </c>
      <c r="U9" s="356">
        <v>18078917</v>
      </c>
    </row>
    <row r="10" spans="1:21" ht="45" customHeight="1">
      <c r="A10" s="349"/>
      <c r="B10" s="349"/>
      <c r="C10" s="352" t="s">
        <v>4</v>
      </c>
      <c r="D10" s="353" t="s">
        <v>36</v>
      </c>
      <c r="E10" s="703" t="s">
        <v>37</v>
      </c>
      <c r="F10" s="353" t="s">
        <v>192</v>
      </c>
      <c r="G10" s="1038" t="s">
        <v>385</v>
      </c>
      <c r="H10" s="1038"/>
      <c r="I10" s="354" t="s">
        <v>92</v>
      </c>
      <c r="J10" s="355">
        <v>26</v>
      </c>
      <c r="K10" s="704">
        <f t="shared" si="0"/>
        <v>20000000</v>
      </c>
      <c r="L10" s="704">
        <v>0</v>
      </c>
      <c r="M10" s="704">
        <v>20000000</v>
      </c>
      <c r="N10" s="704">
        <v>0</v>
      </c>
      <c r="O10" s="704">
        <v>0</v>
      </c>
      <c r="P10" s="704">
        <v>0</v>
      </c>
      <c r="Q10" s="1039">
        <v>0</v>
      </c>
      <c r="R10" s="1039"/>
      <c r="S10" s="704">
        <v>0</v>
      </c>
      <c r="T10" s="704">
        <v>0</v>
      </c>
      <c r="U10" s="356">
        <v>0</v>
      </c>
    </row>
    <row r="11" spans="1:21" ht="45" customHeight="1">
      <c r="A11" s="349"/>
      <c r="B11" s="349"/>
      <c r="C11" s="352" t="s">
        <v>4</v>
      </c>
      <c r="D11" s="353" t="s">
        <v>36</v>
      </c>
      <c r="E11" s="703" t="s">
        <v>37</v>
      </c>
      <c r="F11" s="353" t="s">
        <v>192</v>
      </c>
      <c r="G11" s="1038" t="s">
        <v>385</v>
      </c>
      <c r="H11" s="1038"/>
      <c r="I11" s="354" t="s">
        <v>93</v>
      </c>
      <c r="J11" s="357">
        <v>60</v>
      </c>
      <c r="K11" s="704">
        <f t="shared" si="0"/>
        <v>45988000</v>
      </c>
      <c r="L11" s="704">
        <v>0</v>
      </c>
      <c r="M11" s="704">
        <v>45988000</v>
      </c>
      <c r="N11" s="704">
        <v>0</v>
      </c>
      <c r="O11" s="704">
        <v>0</v>
      </c>
      <c r="P11" s="704">
        <v>0</v>
      </c>
      <c r="Q11" s="1039">
        <v>0</v>
      </c>
      <c r="R11" s="1039"/>
      <c r="S11" s="704">
        <v>0</v>
      </c>
      <c r="T11" s="704">
        <v>0</v>
      </c>
      <c r="U11" s="356">
        <v>0</v>
      </c>
    </row>
    <row r="12" spans="1:21" ht="45" customHeight="1">
      <c r="A12" s="349"/>
      <c r="B12" s="349"/>
      <c r="C12" s="352" t="s">
        <v>4</v>
      </c>
      <c r="D12" s="353" t="s">
        <v>36</v>
      </c>
      <c r="E12" s="703" t="s">
        <v>37</v>
      </c>
      <c r="F12" s="353" t="s">
        <v>192</v>
      </c>
      <c r="G12" s="1038" t="s">
        <v>385</v>
      </c>
      <c r="H12" s="1038"/>
      <c r="I12" s="354" t="s">
        <v>94</v>
      </c>
      <c r="J12" s="357">
        <v>60</v>
      </c>
      <c r="K12" s="704">
        <f t="shared" si="0"/>
        <v>45974640</v>
      </c>
      <c r="L12" s="704">
        <v>0</v>
      </c>
      <c r="M12" s="704">
        <v>45974640</v>
      </c>
      <c r="N12" s="704">
        <v>0</v>
      </c>
      <c r="O12" s="704">
        <v>0</v>
      </c>
      <c r="P12" s="704">
        <v>0</v>
      </c>
      <c r="Q12" s="1039">
        <v>0</v>
      </c>
      <c r="R12" s="1039"/>
      <c r="S12" s="704">
        <v>0</v>
      </c>
      <c r="T12" s="704">
        <v>0</v>
      </c>
      <c r="U12" s="356">
        <v>0</v>
      </c>
    </row>
    <row r="13" spans="1:21" ht="24" customHeight="1">
      <c r="A13" s="349"/>
      <c r="B13" s="349"/>
      <c r="C13" s="352" t="s">
        <v>4</v>
      </c>
      <c r="D13" s="353" t="s">
        <v>36</v>
      </c>
      <c r="E13" s="703" t="s">
        <v>37</v>
      </c>
      <c r="F13" s="696" t="s">
        <v>861</v>
      </c>
      <c r="G13" s="703" t="s">
        <v>867</v>
      </c>
      <c r="H13" s="703"/>
      <c r="I13" s="354" t="s">
        <v>92</v>
      </c>
      <c r="J13" s="357"/>
      <c r="K13" s="704">
        <f t="shared" si="0"/>
        <v>0</v>
      </c>
      <c r="L13" s="704"/>
      <c r="M13" s="704">
        <v>0</v>
      </c>
      <c r="N13" s="704"/>
      <c r="O13" s="704"/>
      <c r="P13" s="704"/>
      <c r="Q13" s="704"/>
      <c r="R13" s="704"/>
      <c r="S13" s="704"/>
      <c r="T13" s="704"/>
      <c r="U13" s="356"/>
    </row>
    <row r="14" spans="1:21" ht="24" customHeight="1">
      <c r="A14" s="349"/>
      <c r="B14" s="349"/>
      <c r="C14" s="352" t="s">
        <v>4</v>
      </c>
      <c r="D14" s="353" t="s">
        <v>36</v>
      </c>
      <c r="E14" s="703" t="s">
        <v>37</v>
      </c>
      <c r="F14" s="696" t="s">
        <v>861</v>
      </c>
      <c r="G14" s="703" t="s">
        <v>867</v>
      </c>
      <c r="H14" s="703"/>
      <c r="I14" s="354" t="s">
        <v>93</v>
      </c>
      <c r="J14" s="357">
        <v>1</v>
      </c>
      <c r="K14" s="704">
        <f t="shared" si="0"/>
        <v>15000000</v>
      </c>
      <c r="L14" s="704"/>
      <c r="M14" s="704">
        <v>15000000</v>
      </c>
      <c r="N14" s="704">
        <v>0</v>
      </c>
      <c r="O14" s="704">
        <v>0</v>
      </c>
      <c r="P14" s="704">
        <v>0</v>
      </c>
      <c r="Q14" s="1039">
        <v>0</v>
      </c>
      <c r="R14" s="1039"/>
      <c r="S14" s="704">
        <v>0</v>
      </c>
      <c r="T14" s="704">
        <v>0</v>
      </c>
      <c r="U14" s="356">
        <v>0</v>
      </c>
    </row>
    <row r="15" spans="1:21" ht="24" customHeight="1">
      <c r="A15" s="349"/>
      <c r="B15" s="349"/>
      <c r="C15" s="352" t="s">
        <v>4</v>
      </c>
      <c r="D15" s="353" t="s">
        <v>36</v>
      </c>
      <c r="E15" s="703" t="s">
        <v>37</v>
      </c>
      <c r="F15" s="696" t="s">
        <v>861</v>
      </c>
      <c r="G15" s="703" t="s">
        <v>867</v>
      </c>
      <c r="H15" s="703"/>
      <c r="I15" s="354" t="s">
        <v>94</v>
      </c>
      <c r="J15" s="357">
        <v>1</v>
      </c>
      <c r="K15" s="704">
        <f t="shared" si="0"/>
        <v>14872800</v>
      </c>
      <c r="L15" s="704"/>
      <c r="M15" s="704">
        <v>14872800</v>
      </c>
      <c r="N15" s="704">
        <v>0</v>
      </c>
      <c r="O15" s="704">
        <v>0</v>
      </c>
      <c r="P15" s="704">
        <v>0</v>
      </c>
      <c r="Q15" s="1039">
        <v>0</v>
      </c>
      <c r="R15" s="1039"/>
      <c r="S15" s="704">
        <v>0</v>
      </c>
      <c r="T15" s="704">
        <v>0</v>
      </c>
      <c r="U15" s="356">
        <v>0</v>
      </c>
    </row>
    <row r="16" spans="1:21" ht="24" customHeight="1">
      <c r="A16" s="349"/>
      <c r="B16" s="349"/>
      <c r="C16" s="352" t="s">
        <v>4</v>
      </c>
      <c r="D16" s="353" t="s">
        <v>36</v>
      </c>
      <c r="E16" s="703" t="s">
        <v>37</v>
      </c>
      <c r="F16" s="696" t="s">
        <v>862</v>
      </c>
      <c r="G16" s="703" t="s">
        <v>868</v>
      </c>
      <c r="H16" s="703"/>
      <c r="I16" s="354" t="s">
        <v>92</v>
      </c>
      <c r="J16" s="357"/>
      <c r="K16" s="704">
        <f t="shared" si="0"/>
        <v>0</v>
      </c>
      <c r="L16" s="704"/>
      <c r="M16" s="704">
        <v>0</v>
      </c>
      <c r="N16" s="704"/>
      <c r="O16" s="704"/>
      <c r="P16" s="704"/>
      <c r="Q16" s="704"/>
      <c r="R16" s="704"/>
      <c r="S16" s="704"/>
      <c r="T16" s="704"/>
      <c r="U16" s="356"/>
    </row>
    <row r="17" spans="1:21" ht="24" customHeight="1">
      <c r="A17" s="349"/>
      <c r="B17" s="349"/>
      <c r="C17" s="352" t="s">
        <v>4</v>
      </c>
      <c r="D17" s="353" t="s">
        <v>36</v>
      </c>
      <c r="E17" s="703" t="s">
        <v>37</v>
      </c>
      <c r="F17" s="696" t="s">
        <v>862</v>
      </c>
      <c r="G17" s="703" t="s">
        <v>868</v>
      </c>
      <c r="H17" s="703"/>
      <c r="I17" s="354" t="s">
        <v>93</v>
      </c>
      <c r="J17" s="357">
        <v>1</v>
      </c>
      <c r="K17" s="704">
        <f t="shared" si="0"/>
        <v>5000000</v>
      </c>
      <c r="L17" s="704"/>
      <c r="M17" s="704">
        <v>5000000</v>
      </c>
      <c r="N17" s="704">
        <v>0</v>
      </c>
      <c r="O17" s="704">
        <v>0</v>
      </c>
      <c r="P17" s="704">
        <v>0</v>
      </c>
      <c r="Q17" s="1039">
        <v>0</v>
      </c>
      <c r="R17" s="1039"/>
      <c r="S17" s="704">
        <v>0</v>
      </c>
      <c r="T17" s="704">
        <v>0</v>
      </c>
      <c r="U17" s="356">
        <v>0</v>
      </c>
    </row>
    <row r="18" spans="1:21" ht="24" customHeight="1">
      <c r="A18" s="349"/>
      <c r="B18" s="349"/>
      <c r="C18" s="352" t="s">
        <v>4</v>
      </c>
      <c r="D18" s="353" t="s">
        <v>36</v>
      </c>
      <c r="E18" s="703" t="s">
        <v>37</v>
      </c>
      <c r="F18" s="696" t="s">
        <v>862</v>
      </c>
      <c r="G18" s="703" t="s">
        <v>868</v>
      </c>
      <c r="H18" s="703"/>
      <c r="I18" s="354" t="s">
        <v>94</v>
      </c>
      <c r="J18" s="357">
        <v>1</v>
      </c>
      <c r="K18" s="704">
        <f t="shared" si="0"/>
        <v>4999200</v>
      </c>
      <c r="L18" s="704"/>
      <c r="M18" s="704">
        <v>4999200</v>
      </c>
      <c r="N18" s="704">
        <v>0</v>
      </c>
      <c r="O18" s="704">
        <v>0</v>
      </c>
      <c r="P18" s="704">
        <v>0</v>
      </c>
      <c r="Q18" s="1039">
        <v>0</v>
      </c>
      <c r="R18" s="1039"/>
      <c r="S18" s="704">
        <v>0</v>
      </c>
      <c r="T18" s="704">
        <v>0</v>
      </c>
      <c r="U18" s="356">
        <v>0</v>
      </c>
    </row>
    <row r="19" spans="1:21" ht="22.5" customHeight="1">
      <c r="A19" s="349"/>
      <c r="B19" s="349"/>
      <c r="C19" s="352" t="s">
        <v>4</v>
      </c>
      <c r="D19" s="353" t="s">
        <v>36</v>
      </c>
      <c r="E19" s="703" t="s">
        <v>37</v>
      </c>
      <c r="F19" s="353" t="s">
        <v>194</v>
      </c>
      <c r="G19" s="1038" t="s">
        <v>195</v>
      </c>
      <c r="H19" s="1038"/>
      <c r="I19" s="354" t="s">
        <v>92</v>
      </c>
      <c r="J19" s="357">
        <v>7</v>
      </c>
      <c r="K19" s="704">
        <f t="shared" si="0"/>
        <v>40000000</v>
      </c>
      <c r="L19" s="704">
        <v>0</v>
      </c>
      <c r="M19" s="704">
        <v>40000000</v>
      </c>
      <c r="N19" s="704">
        <v>0</v>
      </c>
      <c r="O19" s="704">
        <v>0</v>
      </c>
      <c r="P19" s="704">
        <v>0</v>
      </c>
      <c r="Q19" s="1039">
        <v>0</v>
      </c>
      <c r="R19" s="1039"/>
      <c r="S19" s="704">
        <v>0</v>
      </c>
      <c r="T19" s="704">
        <v>0</v>
      </c>
      <c r="U19" s="356">
        <v>0</v>
      </c>
    </row>
    <row r="20" spans="1:21" ht="24">
      <c r="A20" s="349"/>
      <c r="B20" s="349"/>
      <c r="C20" s="352" t="s">
        <v>4</v>
      </c>
      <c r="D20" s="353" t="s">
        <v>36</v>
      </c>
      <c r="E20" s="703" t="s">
        <v>37</v>
      </c>
      <c r="F20" s="353" t="s">
        <v>194</v>
      </c>
      <c r="G20" s="1038" t="s">
        <v>195</v>
      </c>
      <c r="H20" s="1038"/>
      <c r="I20" s="354" t="s">
        <v>93</v>
      </c>
      <c r="J20" s="357">
        <v>16</v>
      </c>
      <c r="K20" s="704">
        <f t="shared" si="0"/>
        <v>94212000</v>
      </c>
      <c r="L20" s="704">
        <v>0</v>
      </c>
      <c r="M20" s="704">
        <v>94212000</v>
      </c>
      <c r="N20" s="704">
        <v>0</v>
      </c>
      <c r="O20" s="704">
        <v>0</v>
      </c>
      <c r="P20" s="704">
        <v>0</v>
      </c>
      <c r="Q20" s="1039">
        <v>0</v>
      </c>
      <c r="R20" s="1039"/>
      <c r="S20" s="704">
        <v>0</v>
      </c>
      <c r="T20" s="704">
        <v>0</v>
      </c>
      <c r="U20" s="356">
        <v>0</v>
      </c>
    </row>
    <row r="21" spans="1:21" ht="24">
      <c r="A21" s="349"/>
      <c r="B21" s="349"/>
      <c r="C21" s="352" t="s">
        <v>4</v>
      </c>
      <c r="D21" s="353" t="s">
        <v>36</v>
      </c>
      <c r="E21" s="703" t="s">
        <v>37</v>
      </c>
      <c r="F21" s="353" t="s">
        <v>194</v>
      </c>
      <c r="G21" s="1038" t="s">
        <v>195</v>
      </c>
      <c r="H21" s="1038"/>
      <c r="I21" s="354" t="s">
        <v>94</v>
      </c>
      <c r="J21" s="357">
        <v>16</v>
      </c>
      <c r="K21" s="704">
        <f t="shared" si="0"/>
        <v>94212000</v>
      </c>
      <c r="L21" s="704">
        <v>0</v>
      </c>
      <c r="M21" s="704">
        <v>94212000</v>
      </c>
      <c r="N21" s="704">
        <v>0</v>
      </c>
      <c r="O21" s="704">
        <v>0</v>
      </c>
      <c r="P21" s="704">
        <v>0</v>
      </c>
      <c r="Q21" s="1039">
        <v>0</v>
      </c>
      <c r="R21" s="1039"/>
      <c r="S21" s="704">
        <v>0</v>
      </c>
      <c r="T21" s="704">
        <v>0</v>
      </c>
      <c r="U21" s="356">
        <v>0</v>
      </c>
    </row>
    <row r="22" spans="1:21" ht="15" customHeight="1">
      <c r="A22" s="349"/>
      <c r="B22" s="349"/>
      <c r="C22" s="352"/>
      <c r="D22" s="353"/>
      <c r="E22" s="703"/>
      <c r="F22" s="353"/>
      <c r="G22" s="1038" t="s">
        <v>561</v>
      </c>
      <c r="H22" s="1038"/>
      <c r="I22" s="354" t="s">
        <v>92</v>
      </c>
      <c r="J22" s="357"/>
      <c r="K22" s="704">
        <f>K7+K10+K13+K16+K19</f>
        <v>2540000000</v>
      </c>
      <c r="L22" s="704">
        <v>0</v>
      </c>
      <c r="M22" s="704">
        <f t="shared" ref="M22:P24" si="1">M7+M10+M13+M16+M19</f>
        <v>60000000</v>
      </c>
      <c r="N22" s="704">
        <f t="shared" si="1"/>
        <v>1800690000</v>
      </c>
      <c r="O22" s="704">
        <f t="shared" si="1"/>
        <v>307410000</v>
      </c>
      <c r="P22" s="704">
        <f t="shared" si="1"/>
        <v>351700000</v>
      </c>
      <c r="Q22" s="1039">
        <v>0</v>
      </c>
      <c r="R22" s="1039"/>
      <c r="S22" s="704">
        <v>0</v>
      </c>
      <c r="T22" s="704">
        <v>0</v>
      </c>
      <c r="U22" s="356">
        <f>U7+U10+U13+U16+U19</f>
        <v>20200000</v>
      </c>
    </row>
    <row r="23" spans="1:21" ht="15" customHeight="1">
      <c r="A23" s="349"/>
      <c r="B23" s="349"/>
      <c r="C23" s="352"/>
      <c r="D23" s="353"/>
      <c r="E23" s="703"/>
      <c r="F23" s="353"/>
      <c r="G23" s="1038" t="s">
        <v>561</v>
      </c>
      <c r="H23" s="1038"/>
      <c r="I23" s="354" t="s">
        <v>93</v>
      </c>
      <c r="J23" s="357"/>
      <c r="K23" s="704">
        <f>K8+K11+K14+K17+K20</f>
        <v>2721700000</v>
      </c>
      <c r="L23" s="704">
        <v>0</v>
      </c>
      <c r="M23" s="704">
        <f t="shared" si="1"/>
        <v>160200000</v>
      </c>
      <c r="N23" s="704">
        <f t="shared" si="1"/>
        <v>1830690000</v>
      </c>
      <c r="O23" s="704">
        <f t="shared" si="1"/>
        <v>294410000</v>
      </c>
      <c r="P23" s="704">
        <f t="shared" si="1"/>
        <v>418200000</v>
      </c>
      <c r="Q23" s="1039">
        <v>0</v>
      </c>
      <c r="R23" s="1039"/>
      <c r="S23" s="704">
        <v>0</v>
      </c>
      <c r="T23" s="704">
        <v>0</v>
      </c>
      <c r="U23" s="356">
        <f>U8+U11+U14+U17+U20</f>
        <v>18200000</v>
      </c>
    </row>
    <row r="24" spans="1:21" ht="27" customHeight="1">
      <c r="A24" s="349"/>
      <c r="B24" s="349"/>
      <c r="C24" s="352"/>
      <c r="D24" s="353"/>
      <c r="E24" s="703"/>
      <c r="F24" s="353"/>
      <c r="G24" s="1038" t="s">
        <v>561</v>
      </c>
      <c r="H24" s="1038"/>
      <c r="I24" s="358" t="s">
        <v>94</v>
      </c>
      <c r="J24" s="357"/>
      <c r="K24" s="704">
        <f>K9+K12+K15+K18+K21</f>
        <v>2715254831</v>
      </c>
      <c r="L24" s="704">
        <v>0</v>
      </c>
      <c r="M24" s="704">
        <f t="shared" si="1"/>
        <v>160058640</v>
      </c>
      <c r="N24" s="704">
        <f t="shared" si="1"/>
        <v>1825474075</v>
      </c>
      <c r="O24" s="704">
        <f t="shared" si="1"/>
        <v>293964319</v>
      </c>
      <c r="P24" s="704">
        <f t="shared" si="1"/>
        <v>417678880</v>
      </c>
      <c r="Q24" s="1039">
        <v>0</v>
      </c>
      <c r="R24" s="1039"/>
      <c r="S24" s="704">
        <v>0</v>
      </c>
      <c r="T24" s="704">
        <v>0</v>
      </c>
      <c r="U24" s="356">
        <f>U9+U12+U15+U18+U21</f>
        <v>18078917</v>
      </c>
    </row>
    <row r="25" spans="1:21">
      <c r="A25" s="347"/>
      <c r="B25" s="1034"/>
      <c r="C25" s="1034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</row>
    <row r="26" spans="1:21">
      <c r="A26" s="347"/>
      <c r="B26" s="347"/>
      <c r="C26" s="347"/>
      <c r="D26" s="347"/>
      <c r="E26" s="1036" t="s">
        <v>113</v>
      </c>
      <c r="F26" s="1036"/>
      <c r="G26" s="705" t="s">
        <v>69</v>
      </c>
      <c r="H26" s="1037" t="s">
        <v>871</v>
      </c>
      <c r="I26" s="1037"/>
      <c r="J26" s="1037"/>
      <c r="K26" s="1036" t="s">
        <v>68</v>
      </c>
      <c r="L26" s="1035" t="s">
        <v>69</v>
      </c>
      <c r="M26" s="1035"/>
      <c r="N26" s="1037" t="s">
        <v>870</v>
      </c>
      <c r="O26" s="1037"/>
      <c r="P26" s="1037"/>
      <c r="Q26" s="1037"/>
      <c r="R26" s="347"/>
      <c r="S26" s="347"/>
      <c r="T26" s="347"/>
      <c r="U26" s="359"/>
    </row>
    <row r="27" spans="1:21">
      <c r="A27" s="347"/>
      <c r="B27" s="347"/>
      <c r="C27" s="347"/>
      <c r="D27" s="347"/>
      <c r="E27" s="1036"/>
      <c r="F27" s="1036"/>
      <c r="G27" s="705" t="s">
        <v>70</v>
      </c>
      <c r="H27" s="1035"/>
      <c r="I27" s="1035"/>
      <c r="J27" s="1035"/>
      <c r="K27" s="1036"/>
      <c r="L27" s="1035" t="s">
        <v>70</v>
      </c>
      <c r="M27" s="1035"/>
      <c r="N27" s="1035"/>
      <c r="O27" s="1035"/>
      <c r="P27" s="1035"/>
      <c r="Q27" s="1035"/>
      <c r="R27" s="347"/>
      <c r="S27" s="347"/>
      <c r="T27" s="347"/>
      <c r="U27" s="359"/>
    </row>
    <row r="28" spans="1:21">
      <c r="A28" s="347"/>
      <c r="B28" s="347"/>
      <c r="C28" s="347"/>
      <c r="D28" s="347"/>
      <c r="E28" s="1036"/>
      <c r="F28" s="1036"/>
      <c r="G28" s="705" t="s">
        <v>71</v>
      </c>
      <c r="H28" s="1035"/>
      <c r="I28" s="1035"/>
      <c r="J28" s="1035"/>
      <c r="K28" s="1036"/>
      <c r="L28" s="1035" t="s">
        <v>71</v>
      </c>
      <c r="M28" s="1035"/>
      <c r="N28" s="1035"/>
      <c r="O28" s="1035"/>
      <c r="P28" s="1035"/>
      <c r="Q28" s="1035"/>
      <c r="R28" s="347"/>
      <c r="S28" s="347"/>
      <c r="T28" s="347"/>
      <c r="U28" s="359"/>
    </row>
    <row r="29" spans="1:21">
      <c r="A29" s="347"/>
      <c r="B29" s="347"/>
      <c r="C29" s="1034"/>
      <c r="D29" s="1034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</row>
  </sheetData>
  <mergeCells count="55">
    <mergeCell ref="G7:H7"/>
    <mergeCell ref="Q7:R7"/>
    <mergeCell ref="G8:H8"/>
    <mergeCell ref="C2:U2"/>
    <mergeCell ref="C3:U3"/>
    <mergeCell ref="G4:H6"/>
    <mergeCell ref="I4:I6"/>
    <mergeCell ref="J4:J6"/>
    <mergeCell ref="K4:U4"/>
    <mergeCell ref="K5:K6"/>
    <mergeCell ref="Q5:R5"/>
    <mergeCell ref="Q6:R6"/>
    <mergeCell ref="A4:B4"/>
    <mergeCell ref="C4:C6"/>
    <mergeCell ref="D4:D6"/>
    <mergeCell ref="E4:E6"/>
    <mergeCell ref="F4:F6"/>
    <mergeCell ref="Q8:R8"/>
    <mergeCell ref="G9:H9"/>
    <mergeCell ref="Q9:R9"/>
    <mergeCell ref="G10:H10"/>
    <mergeCell ref="Q10:R10"/>
    <mergeCell ref="G11:H11"/>
    <mergeCell ref="Q11:R11"/>
    <mergeCell ref="G12:H12"/>
    <mergeCell ref="Q12:R12"/>
    <mergeCell ref="G19:H19"/>
    <mergeCell ref="Q19:R19"/>
    <mergeCell ref="Q14:R14"/>
    <mergeCell ref="Q15:R15"/>
    <mergeCell ref="Q17:R17"/>
    <mergeCell ref="Q18:R18"/>
    <mergeCell ref="G20:H20"/>
    <mergeCell ref="Q20:R20"/>
    <mergeCell ref="G21:H21"/>
    <mergeCell ref="Q21:R21"/>
    <mergeCell ref="G22:H22"/>
    <mergeCell ref="Q22:R22"/>
    <mergeCell ref="G23:H23"/>
    <mergeCell ref="Q23:R23"/>
    <mergeCell ref="G24:H24"/>
    <mergeCell ref="Q24:R24"/>
    <mergeCell ref="B25:C25"/>
    <mergeCell ref="C29:D29"/>
    <mergeCell ref="H27:J27"/>
    <mergeCell ref="L27:M27"/>
    <mergeCell ref="N27:Q27"/>
    <mergeCell ref="H28:J28"/>
    <mergeCell ref="L28:M28"/>
    <mergeCell ref="N28:Q28"/>
    <mergeCell ref="E26:F28"/>
    <mergeCell ref="H26:J26"/>
    <mergeCell ref="K26:K28"/>
    <mergeCell ref="L26:M26"/>
    <mergeCell ref="N26:Q26"/>
  </mergeCells>
  <pageMargins left="0.25" right="0.21" top="0.48" bottom="0.75" header="0.3" footer="0.3"/>
  <pageSetup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7C58-297B-42D2-AB7E-35E9515D30B2}">
  <dimension ref="A1:Q87"/>
  <sheetViews>
    <sheetView workbookViewId="0">
      <selection activeCell="V75" sqref="V75"/>
    </sheetView>
  </sheetViews>
  <sheetFormatPr defaultRowHeight="15"/>
  <cols>
    <col min="1" max="1" width="3.28515625" style="324" customWidth="1"/>
    <col min="2" max="2" width="0.140625" style="324" customWidth="1"/>
    <col min="3" max="3" width="6" style="324" customWidth="1"/>
    <col min="4" max="4" width="6.42578125" style="324" customWidth="1"/>
    <col min="5" max="5" width="13.42578125" style="324" customWidth="1"/>
    <col min="6" max="6" width="8.140625" style="324" customWidth="1"/>
    <col min="7" max="7" width="33.28515625" style="324" customWidth="1"/>
    <col min="8" max="8" width="1.42578125" style="324" customWidth="1"/>
    <col min="9" max="9" width="14" style="324" customWidth="1"/>
    <col min="10" max="10" width="6.85546875" style="324" customWidth="1"/>
    <col min="11" max="11" width="11.7109375" style="324" customWidth="1"/>
    <col min="12" max="12" width="9.7109375" style="324" customWidth="1"/>
    <col min="13" max="13" width="8.85546875" style="324" customWidth="1"/>
    <col min="14" max="14" width="9.42578125" style="324" customWidth="1"/>
    <col min="15" max="15" width="10.28515625" style="324" customWidth="1"/>
    <col min="16" max="16" width="12.28515625" style="324" customWidth="1"/>
    <col min="17" max="17" width="8.42578125" style="324" customWidth="1"/>
    <col min="18" max="16384" width="9.140625" style="324"/>
  </cols>
  <sheetData>
    <row r="1" spans="1:17">
      <c r="A1" s="360"/>
      <c r="B1" s="360"/>
      <c r="C1" s="361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</row>
    <row r="2" spans="1:17">
      <c r="A2" s="362"/>
      <c r="B2" s="362"/>
      <c r="C2" s="1070" t="s">
        <v>557</v>
      </c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</row>
    <row r="3" spans="1:17" ht="15.75" thickBot="1">
      <c r="A3" s="362"/>
      <c r="B3" s="362"/>
      <c r="C3" s="1071" t="s">
        <v>842</v>
      </c>
      <c r="D3" s="1071"/>
      <c r="E3" s="1071"/>
      <c r="F3" s="1071"/>
      <c r="G3" s="1071"/>
      <c r="H3" s="1071"/>
      <c r="I3" s="1071"/>
      <c r="J3" s="1071"/>
      <c r="K3" s="1071"/>
      <c r="L3" s="1071"/>
      <c r="M3" s="1071"/>
      <c r="N3" s="1071"/>
      <c r="O3" s="1071"/>
      <c r="P3" s="1071"/>
      <c r="Q3" s="1071"/>
    </row>
    <row r="4" spans="1:17" ht="16.5" customHeight="1" thickTop="1" thickBot="1">
      <c r="A4" s="1065"/>
      <c r="B4" s="1065"/>
      <c r="C4" s="1066" t="s">
        <v>74</v>
      </c>
      <c r="D4" s="1067" t="s">
        <v>26</v>
      </c>
      <c r="E4" s="1067" t="s">
        <v>117</v>
      </c>
      <c r="F4" s="1067" t="s">
        <v>558</v>
      </c>
      <c r="G4" s="1072" t="s">
        <v>312</v>
      </c>
      <c r="H4" s="1072"/>
      <c r="I4" s="1067" t="s">
        <v>119</v>
      </c>
      <c r="J4" s="1067" t="s">
        <v>559</v>
      </c>
      <c r="K4" s="1068" t="s">
        <v>78</v>
      </c>
      <c r="L4" s="1068"/>
      <c r="M4" s="1068"/>
      <c r="N4" s="1068"/>
      <c r="O4" s="1068"/>
      <c r="P4" s="1068"/>
      <c r="Q4" s="1068"/>
    </row>
    <row r="5" spans="1:17" ht="16.5" customHeight="1" thickTop="1" thickBot="1">
      <c r="A5" s="362"/>
      <c r="B5" s="362"/>
      <c r="C5" s="1066"/>
      <c r="D5" s="1067"/>
      <c r="E5" s="1067"/>
      <c r="F5" s="1067"/>
      <c r="G5" s="1072"/>
      <c r="H5" s="1072"/>
      <c r="I5" s="1067"/>
      <c r="J5" s="1067"/>
      <c r="K5" s="1069" t="s">
        <v>79</v>
      </c>
      <c r="L5" s="363" t="s">
        <v>58</v>
      </c>
      <c r="M5" s="363" t="s">
        <v>60</v>
      </c>
      <c r="N5" s="363" t="s">
        <v>43</v>
      </c>
      <c r="O5" s="363" t="s">
        <v>45</v>
      </c>
      <c r="P5" s="363" t="s">
        <v>47</v>
      </c>
      <c r="Q5" s="364" t="s">
        <v>55</v>
      </c>
    </row>
    <row r="6" spans="1:17" ht="63.75" customHeight="1" thickTop="1">
      <c r="A6" s="362"/>
      <c r="B6" s="362"/>
      <c r="C6" s="1066"/>
      <c r="D6" s="1067"/>
      <c r="E6" s="1067"/>
      <c r="F6" s="1067"/>
      <c r="G6" s="1072"/>
      <c r="H6" s="1072"/>
      <c r="I6" s="1067"/>
      <c r="J6" s="1067"/>
      <c r="K6" s="1069"/>
      <c r="L6" s="365" t="s">
        <v>81</v>
      </c>
      <c r="M6" s="365" t="s">
        <v>82</v>
      </c>
      <c r="N6" s="365" t="s">
        <v>83</v>
      </c>
      <c r="O6" s="365" t="s">
        <v>84</v>
      </c>
      <c r="P6" s="365" t="s">
        <v>85</v>
      </c>
      <c r="Q6" s="366" t="s">
        <v>560</v>
      </c>
    </row>
    <row r="7" spans="1:17" ht="37.5" customHeight="1">
      <c r="A7" s="362"/>
      <c r="B7" s="362"/>
      <c r="C7" s="662" t="s">
        <v>4</v>
      </c>
      <c r="D7" s="663" t="s">
        <v>30</v>
      </c>
      <c r="E7" s="664" t="s">
        <v>31</v>
      </c>
      <c r="F7" s="663" t="s">
        <v>160</v>
      </c>
      <c r="G7" s="1050" t="s">
        <v>161</v>
      </c>
      <c r="H7" s="1050"/>
      <c r="I7" s="665" t="s">
        <v>92</v>
      </c>
      <c r="J7" s="666">
        <v>15100</v>
      </c>
      <c r="K7" s="666">
        <f t="shared" ref="K7:K38" si="0">SUM(L7:Q7)</f>
        <v>473797000</v>
      </c>
      <c r="L7" s="666">
        <v>0</v>
      </c>
      <c r="M7" s="666">
        <v>0</v>
      </c>
      <c r="N7" s="666">
        <v>404847000</v>
      </c>
      <c r="O7" s="666">
        <v>68950000</v>
      </c>
      <c r="P7" s="666"/>
      <c r="Q7" s="667">
        <v>0</v>
      </c>
    </row>
    <row r="8" spans="1:17" ht="24.95" customHeight="1">
      <c r="A8" s="362"/>
      <c r="B8" s="362"/>
      <c r="C8" s="662" t="s">
        <v>4</v>
      </c>
      <c r="D8" s="663" t="s">
        <v>30</v>
      </c>
      <c r="E8" s="664" t="s">
        <v>31</v>
      </c>
      <c r="F8" s="663" t="s">
        <v>160</v>
      </c>
      <c r="G8" s="1050" t="s">
        <v>161</v>
      </c>
      <c r="H8" s="1050"/>
      <c r="I8" s="665" t="s">
        <v>93</v>
      </c>
      <c r="J8" s="666">
        <v>15100</v>
      </c>
      <c r="K8" s="666">
        <f t="shared" si="0"/>
        <v>471377400</v>
      </c>
      <c r="L8" s="666">
        <v>0</v>
      </c>
      <c r="M8" s="666">
        <v>0</v>
      </c>
      <c r="N8" s="666">
        <v>399466200</v>
      </c>
      <c r="O8" s="666">
        <v>68030000</v>
      </c>
      <c r="P8" s="666"/>
      <c r="Q8" s="667">
        <v>3881200</v>
      </c>
    </row>
    <row r="9" spans="1:17" ht="24.95" customHeight="1">
      <c r="A9" s="362"/>
      <c r="B9" s="362"/>
      <c r="C9" s="662" t="s">
        <v>4</v>
      </c>
      <c r="D9" s="663" t="s">
        <v>30</v>
      </c>
      <c r="E9" s="664" t="s">
        <v>31</v>
      </c>
      <c r="F9" s="663" t="s">
        <v>160</v>
      </c>
      <c r="G9" s="1050" t="s">
        <v>161</v>
      </c>
      <c r="H9" s="1050"/>
      <c r="I9" s="665" t="s">
        <v>94</v>
      </c>
      <c r="J9" s="666">
        <v>14460</v>
      </c>
      <c r="K9" s="666">
        <f t="shared" si="0"/>
        <v>447810877</v>
      </c>
      <c r="L9" s="666">
        <v>0</v>
      </c>
      <c r="M9" s="666">
        <v>0</v>
      </c>
      <c r="N9" s="666">
        <v>381490232</v>
      </c>
      <c r="O9" s="666">
        <v>63022575</v>
      </c>
      <c r="P9" s="666"/>
      <c r="Q9" s="667">
        <v>3298070</v>
      </c>
    </row>
    <row r="10" spans="1:17" ht="24.95" customHeight="1">
      <c r="A10" s="362"/>
      <c r="B10" s="362"/>
      <c r="C10" s="662" t="s">
        <v>4</v>
      </c>
      <c r="D10" s="663" t="s">
        <v>30</v>
      </c>
      <c r="E10" s="664" t="s">
        <v>31</v>
      </c>
      <c r="F10" s="663" t="s">
        <v>162</v>
      </c>
      <c r="G10" s="1050" t="s">
        <v>163</v>
      </c>
      <c r="H10" s="1050"/>
      <c r="I10" s="665" t="s">
        <v>92</v>
      </c>
      <c r="J10" s="666">
        <v>2035</v>
      </c>
      <c r="K10" s="666">
        <f t="shared" si="0"/>
        <v>83367000</v>
      </c>
      <c r="L10" s="666">
        <v>0</v>
      </c>
      <c r="M10" s="666">
        <v>0</v>
      </c>
      <c r="N10" s="666"/>
      <c r="O10" s="666"/>
      <c r="P10" s="666">
        <v>83367000</v>
      </c>
      <c r="Q10" s="667"/>
    </row>
    <row r="11" spans="1:17" ht="24.95" customHeight="1">
      <c r="A11" s="362"/>
      <c r="B11" s="362"/>
      <c r="C11" s="662" t="s">
        <v>4</v>
      </c>
      <c r="D11" s="663" t="s">
        <v>30</v>
      </c>
      <c r="E11" s="664" t="s">
        <v>31</v>
      </c>
      <c r="F11" s="663" t="s">
        <v>162</v>
      </c>
      <c r="G11" s="1050" t="s">
        <v>163</v>
      </c>
      <c r="H11" s="1050"/>
      <c r="I11" s="665" t="s">
        <v>93</v>
      </c>
      <c r="J11" s="666">
        <v>2035</v>
      </c>
      <c r="K11" s="666">
        <f t="shared" si="0"/>
        <v>83005800</v>
      </c>
      <c r="L11" s="666">
        <v>0</v>
      </c>
      <c r="M11" s="666">
        <v>0</v>
      </c>
      <c r="N11" s="666"/>
      <c r="O11" s="666"/>
      <c r="P11" s="666">
        <v>83005800</v>
      </c>
      <c r="Q11" s="667"/>
    </row>
    <row r="12" spans="1:17" ht="24.95" customHeight="1">
      <c r="A12" s="362"/>
      <c r="B12" s="362"/>
      <c r="C12" s="662" t="s">
        <v>4</v>
      </c>
      <c r="D12" s="663" t="s">
        <v>30</v>
      </c>
      <c r="E12" s="664" t="s">
        <v>31</v>
      </c>
      <c r="F12" s="663" t="s">
        <v>162</v>
      </c>
      <c r="G12" s="1050" t="s">
        <v>163</v>
      </c>
      <c r="H12" s="1050"/>
      <c r="I12" s="665" t="s">
        <v>94</v>
      </c>
      <c r="J12" s="666">
        <v>1785</v>
      </c>
      <c r="K12" s="666">
        <f t="shared" si="0"/>
        <v>73259872</v>
      </c>
      <c r="L12" s="666">
        <v>0</v>
      </c>
      <c r="M12" s="666">
        <v>0</v>
      </c>
      <c r="N12" s="666"/>
      <c r="O12" s="666"/>
      <c r="P12" s="666">
        <v>73259872</v>
      </c>
      <c r="Q12" s="667"/>
    </row>
    <row r="13" spans="1:17" ht="24.95" customHeight="1">
      <c r="A13" s="362"/>
      <c r="B13" s="362"/>
      <c r="C13" s="662" t="s">
        <v>4</v>
      </c>
      <c r="D13" s="663" t="s">
        <v>30</v>
      </c>
      <c r="E13" s="664" t="s">
        <v>31</v>
      </c>
      <c r="F13" s="663" t="s">
        <v>164</v>
      </c>
      <c r="G13" s="1050" t="s">
        <v>165</v>
      </c>
      <c r="H13" s="1050"/>
      <c r="I13" s="665" t="s">
        <v>92</v>
      </c>
      <c r="J13" s="668"/>
      <c r="K13" s="666">
        <f t="shared" si="0"/>
        <v>0</v>
      </c>
      <c r="L13" s="666">
        <v>0</v>
      </c>
      <c r="M13" s="666">
        <v>0</v>
      </c>
      <c r="N13" s="666"/>
      <c r="O13" s="666"/>
      <c r="P13" s="666"/>
      <c r="Q13" s="667"/>
    </row>
    <row r="14" spans="1:17" ht="24.95" customHeight="1">
      <c r="A14" s="362"/>
      <c r="B14" s="362"/>
      <c r="C14" s="662" t="s">
        <v>4</v>
      </c>
      <c r="D14" s="663" t="s">
        <v>30</v>
      </c>
      <c r="E14" s="664" t="s">
        <v>31</v>
      </c>
      <c r="F14" s="663" t="s">
        <v>164</v>
      </c>
      <c r="G14" s="1050" t="s">
        <v>165</v>
      </c>
      <c r="H14" s="1050"/>
      <c r="I14" s="665" t="s">
        <v>93</v>
      </c>
      <c r="J14" s="668"/>
      <c r="K14" s="666">
        <f t="shared" si="0"/>
        <v>0</v>
      </c>
      <c r="L14" s="666">
        <v>0</v>
      </c>
      <c r="M14" s="666">
        <v>0</v>
      </c>
      <c r="N14" s="666"/>
      <c r="O14" s="666"/>
      <c r="P14" s="666"/>
      <c r="Q14" s="667"/>
    </row>
    <row r="15" spans="1:17" ht="24.95" customHeight="1">
      <c r="A15" s="362"/>
      <c r="B15" s="362"/>
      <c r="C15" s="662" t="s">
        <v>4</v>
      </c>
      <c r="D15" s="663" t="s">
        <v>30</v>
      </c>
      <c r="E15" s="664" t="s">
        <v>31</v>
      </c>
      <c r="F15" s="663" t="s">
        <v>164</v>
      </c>
      <c r="G15" s="1050" t="s">
        <v>165</v>
      </c>
      <c r="H15" s="1050"/>
      <c r="I15" s="665" t="s">
        <v>94</v>
      </c>
      <c r="J15" s="668"/>
      <c r="K15" s="666">
        <f t="shared" si="0"/>
        <v>0</v>
      </c>
      <c r="L15" s="666">
        <v>0</v>
      </c>
      <c r="M15" s="666">
        <v>0</v>
      </c>
      <c r="N15" s="666">
        <v>0</v>
      </c>
      <c r="O15" s="666">
        <v>0</v>
      </c>
      <c r="P15" s="666">
        <v>0</v>
      </c>
      <c r="Q15" s="667">
        <v>0</v>
      </c>
    </row>
    <row r="16" spans="1:17" ht="24.95" customHeight="1">
      <c r="A16" s="362"/>
      <c r="B16" s="362"/>
      <c r="C16" s="662" t="s">
        <v>4</v>
      </c>
      <c r="D16" s="663" t="s">
        <v>30</v>
      </c>
      <c r="E16" s="664" t="s">
        <v>31</v>
      </c>
      <c r="F16" s="663" t="s">
        <v>166</v>
      </c>
      <c r="G16" s="1050" t="s">
        <v>167</v>
      </c>
      <c r="H16" s="1050"/>
      <c r="I16" s="665" t="s">
        <v>92</v>
      </c>
      <c r="J16" s="666">
        <v>688</v>
      </c>
      <c r="K16" s="666">
        <f t="shared" si="0"/>
        <v>114163000</v>
      </c>
      <c r="L16" s="666">
        <v>0</v>
      </c>
      <c r="M16" s="666">
        <v>0</v>
      </c>
      <c r="N16" s="666">
        <v>94423000</v>
      </c>
      <c r="O16" s="666">
        <v>16370000</v>
      </c>
      <c r="P16" s="666">
        <v>3370000</v>
      </c>
      <c r="Q16" s="667">
        <v>0</v>
      </c>
    </row>
    <row r="17" spans="1:17" ht="24.95" customHeight="1">
      <c r="A17" s="362"/>
      <c r="B17" s="362"/>
      <c r="C17" s="662" t="s">
        <v>4</v>
      </c>
      <c r="D17" s="663" t="s">
        <v>30</v>
      </c>
      <c r="E17" s="664" t="s">
        <v>31</v>
      </c>
      <c r="F17" s="663" t="s">
        <v>166</v>
      </c>
      <c r="G17" s="1050" t="s">
        <v>167</v>
      </c>
      <c r="H17" s="1050"/>
      <c r="I17" s="665" t="s">
        <v>93</v>
      </c>
      <c r="J17" s="666">
        <v>727</v>
      </c>
      <c r="K17" s="666">
        <f t="shared" si="0"/>
        <v>120503800</v>
      </c>
      <c r="L17" s="666">
        <v>0</v>
      </c>
      <c r="M17" s="666">
        <v>0</v>
      </c>
      <c r="N17" s="666">
        <v>99223000</v>
      </c>
      <c r="O17" s="666">
        <v>17290000</v>
      </c>
      <c r="P17" s="666">
        <v>3370000</v>
      </c>
      <c r="Q17" s="667">
        <v>620800</v>
      </c>
    </row>
    <row r="18" spans="1:17" ht="24.95" customHeight="1">
      <c r="A18" s="362"/>
      <c r="B18" s="362"/>
      <c r="C18" s="662" t="s">
        <v>4</v>
      </c>
      <c r="D18" s="663" t="s">
        <v>30</v>
      </c>
      <c r="E18" s="664" t="s">
        <v>31</v>
      </c>
      <c r="F18" s="663" t="s">
        <v>166</v>
      </c>
      <c r="G18" s="1050" t="s">
        <v>167</v>
      </c>
      <c r="H18" s="1050"/>
      <c r="I18" s="665" t="s">
        <v>94</v>
      </c>
      <c r="J18" s="666">
        <v>655</v>
      </c>
      <c r="K18" s="666">
        <f t="shared" si="0"/>
        <v>108480451</v>
      </c>
      <c r="L18" s="666">
        <v>0</v>
      </c>
      <c r="M18" s="666">
        <v>0</v>
      </c>
      <c r="N18" s="666">
        <v>90713630</v>
      </c>
      <c r="O18" s="666">
        <v>15170071</v>
      </c>
      <c r="P18" s="666">
        <v>1975950</v>
      </c>
      <c r="Q18" s="667">
        <v>620800</v>
      </c>
    </row>
    <row r="19" spans="1:17" ht="24.95" customHeight="1">
      <c r="A19" s="362"/>
      <c r="B19" s="362"/>
      <c r="C19" s="662" t="s">
        <v>4</v>
      </c>
      <c r="D19" s="663" t="s">
        <v>30</v>
      </c>
      <c r="E19" s="664" t="s">
        <v>31</v>
      </c>
      <c r="F19" s="663" t="s">
        <v>168</v>
      </c>
      <c r="G19" s="1050" t="s">
        <v>169</v>
      </c>
      <c r="H19" s="1050"/>
      <c r="I19" s="665" t="s">
        <v>92</v>
      </c>
      <c r="J19" s="668">
        <v>10</v>
      </c>
      <c r="K19" s="666">
        <f t="shared" si="0"/>
        <v>1000000</v>
      </c>
      <c r="L19" s="666">
        <v>0</v>
      </c>
      <c r="M19" s="666">
        <v>1000000</v>
      </c>
      <c r="N19" s="666">
        <v>0</v>
      </c>
      <c r="O19" s="666">
        <v>0</v>
      </c>
      <c r="P19" s="666">
        <v>0</v>
      </c>
      <c r="Q19" s="667">
        <v>0</v>
      </c>
    </row>
    <row r="20" spans="1:17" ht="24.95" customHeight="1">
      <c r="A20" s="362"/>
      <c r="B20" s="362"/>
      <c r="C20" s="662" t="s">
        <v>4</v>
      </c>
      <c r="D20" s="663" t="s">
        <v>30</v>
      </c>
      <c r="E20" s="664" t="s">
        <v>31</v>
      </c>
      <c r="F20" s="663" t="s">
        <v>168</v>
      </c>
      <c r="G20" s="1050" t="s">
        <v>169</v>
      </c>
      <c r="H20" s="1050"/>
      <c r="I20" s="665" t="s">
        <v>93</v>
      </c>
      <c r="J20" s="668">
        <v>0</v>
      </c>
      <c r="K20" s="666">
        <f t="shared" si="0"/>
        <v>0</v>
      </c>
      <c r="L20" s="666">
        <v>0</v>
      </c>
      <c r="M20" s="666">
        <v>0</v>
      </c>
      <c r="N20" s="666">
        <v>0</v>
      </c>
      <c r="O20" s="666">
        <v>0</v>
      </c>
      <c r="P20" s="666">
        <v>0</v>
      </c>
      <c r="Q20" s="667">
        <v>0</v>
      </c>
    </row>
    <row r="21" spans="1:17" ht="24.95" customHeight="1">
      <c r="A21" s="362"/>
      <c r="B21" s="362"/>
      <c r="C21" s="662" t="s">
        <v>4</v>
      </c>
      <c r="D21" s="663" t="s">
        <v>30</v>
      </c>
      <c r="E21" s="664" t="s">
        <v>31</v>
      </c>
      <c r="F21" s="663" t="s">
        <v>168</v>
      </c>
      <c r="G21" s="1050" t="s">
        <v>169</v>
      </c>
      <c r="H21" s="1050"/>
      <c r="I21" s="665" t="s">
        <v>94</v>
      </c>
      <c r="J21" s="668">
        <v>0</v>
      </c>
      <c r="K21" s="666">
        <f t="shared" si="0"/>
        <v>0</v>
      </c>
      <c r="L21" s="666">
        <v>0</v>
      </c>
      <c r="M21" s="666">
        <v>0</v>
      </c>
      <c r="N21" s="666">
        <v>0</v>
      </c>
      <c r="O21" s="666">
        <v>0</v>
      </c>
      <c r="P21" s="666">
        <v>0</v>
      </c>
      <c r="Q21" s="667">
        <v>0</v>
      </c>
    </row>
    <row r="22" spans="1:17" ht="24.95" customHeight="1">
      <c r="A22" s="362"/>
      <c r="B22" s="362"/>
      <c r="C22" s="662" t="s">
        <v>4</v>
      </c>
      <c r="D22" s="663" t="s">
        <v>30</v>
      </c>
      <c r="E22" s="664" t="s">
        <v>31</v>
      </c>
      <c r="F22" s="663" t="s">
        <v>170</v>
      </c>
      <c r="G22" s="1050" t="s">
        <v>171</v>
      </c>
      <c r="H22" s="1050"/>
      <c r="I22" s="665" t="s">
        <v>92</v>
      </c>
      <c r="J22" s="668">
        <v>10</v>
      </c>
      <c r="K22" s="666">
        <f t="shared" si="0"/>
        <v>1000000</v>
      </c>
      <c r="L22" s="666">
        <v>0</v>
      </c>
      <c r="M22" s="666">
        <v>1000000</v>
      </c>
      <c r="N22" s="666">
        <v>0</v>
      </c>
      <c r="O22" s="666">
        <v>0</v>
      </c>
      <c r="P22" s="666">
        <v>0</v>
      </c>
      <c r="Q22" s="667">
        <v>0</v>
      </c>
    </row>
    <row r="23" spans="1:17" ht="24.95" customHeight="1">
      <c r="A23" s="362"/>
      <c r="B23" s="362"/>
      <c r="C23" s="662" t="s">
        <v>4</v>
      </c>
      <c r="D23" s="663" t="s">
        <v>30</v>
      </c>
      <c r="E23" s="664" t="s">
        <v>31</v>
      </c>
      <c r="F23" s="663" t="s">
        <v>170</v>
      </c>
      <c r="G23" s="1050" t="s">
        <v>171</v>
      </c>
      <c r="H23" s="1050"/>
      <c r="I23" s="665" t="s">
        <v>93</v>
      </c>
      <c r="J23" s="668">
        <v>10</v>
      </c>
      <c r="K23" s="666">
        <f t="shared" si="0"/>
        <v>1000000</v>
      </c>
      <c r="L23" s="666">
        <v>0</v>
      </c>
      <c r="M23" s="666">
        <v>1000000</v>
      </c>
      <c r="N23" s="666">
        <v>0</v>
      </c>
      <c r="O23" s="666">
        <v>0</v>
      </c>
      <c r="P23" s="666">
        <v>0</v>
      </c>
      <c r="Q23" s="667">
        <v>0</v>
      </c>
    </row>
    <row r="24" spans="1:17" ht="24.95" customHeight="1">
      <c r="A24" s="362"/>
      <c r="B24" s="362"/>
      <c r="C24" s="662" t="s">
        <v>4</v>
      </c>
      <c r="D24" s="663" t="s">
        <v>30</v>
      </c>
      <c r="E24" s="664" t="s">
        <v>31</v>
      </c>
      <c r="F24" s="663" t="s">
        <v>170</v>
      </c>
      <c r="G24" s="1050" t="s">
        <v>171</v>
      </c>
      <c r="H24" s="1050"/>
      <c r="I24" s="665" t="s">
        <v>94</v>
      </c>
      <c r="J24" s="668">
        <v>10</v>
      </c>
      <c r="K24" s="666">
        <f t="shared" si="0"/>
        <v>907799</v>
      </c>
      <c r="L24" s="666">
        <v>0</v>
      </c>
      <c r="M24" s="666">
        <v>907799</v>
      </c>
      <c r="N24" s="666">
        <v>0</v>
      </c>
      <c r="O24" s="666">
        <v>0</v>
      </c>
      <c r="P24" s="666">
        <v>0</v>
      </c>
      <c r="Q24" s="667">
        <v>0</v>
      </c>
    </row>
    <row r="25" spans="1:17" ht="24.95" customHeight="1">
      <c r="A25" s="362"/>
      <c r="B25" s="362"/>
      <c r="C25" s="662" t="s">
        <v>4</v>
      </c>
      <c r="D25" s="663" t="s">
        <v>30</v>
      </c>
      <c r="E25" s="664" t="s">
        <v>31</v>
      </c>
      <c r="F25" s="663" t="s">
        <v>172</v>
      </c>
      <c r="G25" s="1050" t="s">
        <v>173</v>
      </c>
      <c r="H25" s="1050"/>
      <c r="I25" s="665" t="s">
        <v>92</v>
      </c>
      <c r="J25" s="668">
        <v>10</v>
      </c>
      <c r="K25" s="666">
        <f t="shared" si="0"/>
        <v>1000000</v>
      </c>
      <c r="L25" s="666">
        <v>0</v>
      </c>
      <c r="M25" s="666">
        <v>1000000</v>
      </c>
      <c r="N25" s="666">
        <v>0</v>
      </c>
      <c r="O25" s="666">
        <v>0</v>
      </c>
      <c r="P25" s="666">
        <v>0</v>
      </c>
      <c r="Q25" s="667">
        <v>0</v>
      </c>
    </row>
    <row r="26" spans="1:17" ht="24.95" customHeight="1">
      <c r="A26" s="362"/>
      <c r="B26" s="362"/>
      <c r="C26" s="662" t="s">
        <v>4</v>
      </c>
      <c r="D26" s="663" t="s">
        <v>30</v>
      </c>
      <c r="E26" s="664" t="s">
        <v>31</v>
      </c>
      <c r="F26" s="663" t="s">
        <v>172</v>
      </c>
      <c r="G26" s="1050" t="s">
        <v>173</v>
      </c>
      <c r="H26" s="1050"/>
      <c r="I26" s="665" t="s">
        <v>93</v>
      </c>
      <c r="J26" s="668">
        <v>10</v>
      </c>
      <c r="K26" s="666">
        <f t="shared" si="0"/>
        <v>1000000</v>
      </c>
      <c r="L26" s="666">
        <v>0</v>
      </c>
      <c r="M26" s="666">
        <v>1000000</v>
      </c>
      <c r="N26" s="666">
        <v>0</v>
      </c>
      <c r="O26" s="666">
        <v>0</v>
      </c>
      <c r="P26" s="666">
        <v>0</v>
      </c>
      <c r="Q26" s="667">
        <v>0</v>
      </c>
    </row>
    <row r="27" spans="1:17" ht="24.95" customHeight="1">
      <c r="A27" s="362"/>
      <c r="B27" s="362"/>
      <c r="C27" s="662" t="s">
        <v>4</v>
      </c>
      <c r="D27" s="663" t="s">
        <v>30</v>
      </c>
      <c r="E27" s="664" t="s">
        <v>31</v>
      </c>
      <c r="F27" s="663" t="s">
        <v>172</v>
      </c>
      <c r="G27" s="1050" t="s">
        <v>173</v>
      </c>
      <c r="H27" s="1050"/>
      <c r="I27" s="665" t="s">
        <v>94</v>
      </c>
      <c r="J27" s="668">
        <v>10</v>
      </c>
      <c r="K27" s="666">
        <f t="shared" si="0"/>
        <v>981360</v>
      </c>
      <c r="L27" s="666">
        <v>0</v>
      </c>
      <c r="M27" s="666">
        <v>981360</v>
      </c>
      <c r="N27" s="666">
        <v>0</v>
      </c>
      <c r="O27" s="666">
        <v>0</v>
      </c>
      <c r="P27" s="666">
        <v>0</v>
      </c>
      <c r="Q27" s="667">
        <v>0</v>
      </c>
    </row>
    <row r="28" spans="1:17" ht="24.95" customHeight="1">
      <c r="A28" s="362"/>
      <c r="B28" s="362"/>
      <c r="C28" s="662" t="s">
        <v>4</v>
      </c>
      <c r="D28" s="663" t="s">
        <v>30</v>
      </c>
      <c r="E28" s="664" t="s">
        <v>31</v>
      </c>
      <c r="F28" s="663" t="s">
        <v>494</v>
      </c>
      <c r="G28" s="1050" t="s">
        <v>495</v>
      </c>
      <c r="H28" s="1050"/>
      <c r="I28" s="665" t="s">
        <v>92</v>
      </c>
      <c r="J28" s="668">
        <v>10</v>
      </c>
      <c r="K28" s="666">
        <f t="shared" si="0"/>
        <v>1000000</v>
      </c>
      <c r="L28" s="666">
        <v>0</v>
      </c>
      <c r="M28" s="666">
        <v>1000000</v>
      </c>
      <c r="N28" s="666">
        <v>0</v>
      </c>
      <c r="O28" s="666">
        <v>0</v>
      </c>
      <c r="P28" s="666">
        <v>0</v>
      </c>
      <c r="Q28" s="667">
        <v>0</v>
      </c>
    </row>
    <row r="29" spans="1:17" ht="24.95" customHeight="1">
      <c r="A29" s="362"/>
      <c r="B29" s="362"/>
      <c r="C29" s="662" t="s">
        <v>4</v>
      </c>
      <c r="D29" s="663" t="s">
        <v>30</v>
      </c>
      <c r="E29" s="664" t="s">
        <v>31</v>
      </c>
      <c r="F29" s="663" t="s">
        <v>494</v>
      </c>
      <c r="G29" s="1050" t="s">
        <v>495</v>
      </c>
      <c r="H29" s="1050"/>
      <c r="I29" s="665" t="s">
        <v>93</v>
      </c>
      <c r="J29" s="668">
        <v>10</v>
      </c>
      <c r="K29" s="666">
        <f t="shared" si="0"/>
        <v>500000</v>
      </c>
      <c r="L29" s="666">
        <v>0</v>
      </c>
      <c r="M29" s="666">
        <v>500000</v>
      </c>
      <c r="N29" s="666">
        <v>0</v>
      </c>
      <c r="O29" s="666">
        <v>0</v>
      </c>
      <c r="P29" s="666">
        <v>0</v>
      </c>
      <c r="Q29" s="667">
        <v>0</v>
      </c>
    </row>
    <row r="30" spans="1:17" ht="24.95" customHeight="1">
      <c r="A30" s="362"/>
      <c r="B30" s="362"/>
      <c r="C30" s="662" t="s">
        <v>4</v>
      </c>
      <c r="D30" s="663" t="s">
        <v>30</v>
      </c>
      <c r="E30" s="664" t="s">
        <v>31</v>
      </c>
      <c r="F30" s="663" t="s">
        <v>494</v>
      </c>
      <c r="G30" s="1050" t="s">
        <v>495</v>
      </c>
      <c r="H30" s="1050"/>
      <c r="I30" s="665" t="s">
        <v>94</v>
      </c>
      <c r="J30" s="668">
        <v>5</v>
      </c>
      <c r="K30" s="666">
        <f t="shared" si="0"/>
        <v>500000</v>
      </c>
      <c r="L30" s="666">
        <v>0</v>
      </c>
      <c r="M30" s="666">
        <v>500000</v>
      </c>
      <c r="N30" s="666">
        <v>0</v>
      </c>
      <c r="O30" s="666">
        <v>0</v>
      </c>
      <c r="P30" s="666">
        <v>0</v>
      </c>
      <c r="Q30" s="667">
        <v>0</v>
      </c>
    </row>
    <row r="31" spans="1:17" ht="24.95" customHeight="1">
      <c r="A31" s="362"/>
      <c r="B31" s="362"/>
      <c r="C31" s="662" t="s">
        <v>4</v>
      </c>
      <c r="D31" s="663" t="s">
        <v>30</v>
      </c>
      <c r="E31" s="664" t="s">
        <v>31</v>
      </c>
      <c r="F31" s="663" t="s">
        <v>470</v>
      </c>
      <c r="G31" s="1050" t="s">
        <v>471</v>
      </c>
      <c r="H31" s="1050"/>
      <c r="I31" s="665" t="s">
        <v>92</v>
      </c>
      <c r="J31" s="668">
        <v>10</v>
      </c>
      <c r="K31" s="666">
        <f t="shared" si="0"/>
        <v>1000000</v>
      </c>
      <c r="L31" s="666">
        <v>0</v>
      </c>
      <c r="M31" s="666">
        <v>1000000</v>
      </c>
      <c r="N31" s="666">
        <v>0</v>
      </c>
      <c r="O31" s="666">
        <v>0</v>
      </c>
      <c r="P31" s="666">
        <v>0</v>
      </c>
      <c r="Q31" s="667">
        <v>0</v>
      </c>
    </row>
    <row r="32" spans="1:17" ht="24.95" customHeight="1">
      <c r="A32" s="362"/>
      <c r="B32" s="362"/>
      <c r="C32" s="662" t="s">
        <v>4</v>
      </c>
      <c r="D32" s="663" t="s">
        <v>30</v>
      </c>
      <c r="E32" s="664" t="s">
        <v>31</v>
      </c>
      <c r="F32" s="663" t="s">
        <v>470</v>
      </c>
      <c r="G32" s="1050" t="s">
        <v>471</v>
      </c>
      <c r="H32" s="1050"/>
      <c r="I32" s="665" t="s">
        <v>93</v>
      </c>
      <c r="J32" s="668">
        <v>10</v>
      </c>
      <c r="K32" s="666">
        <f t="shared" si="0"/>
        <v>1000000</v>
      </c>
      <c r="L32" s="666">
        <v>0</v>
      </c>
      <c r="M32" s="666">
        <v>1000000</v>
      </c>
      <c r="N32" s="666">
        <v>0</v>
      </c>
      <c r="O32" s="666">
        <v>0</v>
      </c>
      <c r="P32" s="666">
        <v>0</v>
      </c>
      <c r="Q32" s="667">
        <v>0</v>
      </c>
    </row>
    <row r="33" spans="1:17" ht="24.95" customHeight="1">
      <c r="A33" s="362"/>
      <c r="B33" s="362"/>
      <c r="C33" s="662" t="s">
        <v>4</v>
      </c>
      <c r="D33" s="663" t="s">
        <v>30</v>
      </c>
      <c r="E33" s="664" t="s">
        <v>31</v>
      </c>
      <c r="F33" s="663" t="s">
        <v>470</v>
      </c>
      <c r="G33" s="1050" t="s">
        <v>471</v>
      </c>
      <c r="H33" s="1050"/>
      <c r="I33" s="665" t="s">
        <v>94</v>
      </c>
      <c r="J33" s="668">
        <v>10</v>
      </c>
      <c r="K33" s="666">
        <f t="shared" si="0"/>
        <v>905465</v>
      </c>
      <c r="L33" s="666">
        <v>0</v>
      </c>
      <c r="M33" s="666">
        <v>905465</v>
      </c>
      <c r="N33" s="666">
        <v>0</v>
      </c>
      <c r="O33" s="666">
        <v>0</v>
      </c>
      <c r="P33" s="666">
        <v>0</v>
      </c>
      <c r="Q33" s="667">
        <v>0</v>
      </c>
    </row>
    <row r="34" spans="1:17" ht="24.95" customHeight="1">
      <c r="A34" s="362"/>
      <c r="B34" s="362"/>
      <c r="C34" s="662" t="s">
        <v>4</v>
      </c>
      <c r="D34" s="663" t="s">
        <v>30</v>
      </c>
      <c r="E34" s="664" t="s">
        <v>31</v>
      </c>
      <c r="F34" s="663" t="s">
        <v>394</v>
      </c>
      <c r="G34" s="1050" t="s">
        <v>395</v>
      </c>
      <c r="H34" s="1050"/>
      <c r="I34" s="665" t="s">
        <v>92</v>
      </c>
      <c r="J34" s="668">
        <v>10</v>
      </c>
      <c r="K34" s="666">
        <f t="shared" si="0"/>
        <v>1000000</v>
      </c>
      <c r="L34" s="666">
        <v>0</v>
      </c>
      <c r="M34" s="666">
        <v>1000000</v>
      </c>
      <c r="N34" s="666">
        <v>0</v>
      </c>
      <c r="O34" s="666">
        <v>0</v>
      </c>
      <c r="P34" s="666">
        <v>0</v>
      </c>
      <c r="Q34" s="667">
        <v>0</v>
      </c>
    </row>
    <row r="35" spans="1:17" ht="24.95" customHeight="1">
      <c r="A35" s="362"/>
      <c r="B35" s="362"/>
      <c r="C35" s="662" t="s">
        <v>4</v>
      </c>
      <c r="D35" s="663" t="s">
        <v>30</v>
      </c>
      <c r="E35" s="664" t="s">
        <v>31</v>
      </c>
      <c r="F35" s="663" t="s">
        <v>394</v>
      </c>
      <c r="G35" s="1050" t="s">
        <v>395</v>
      </c>
      <c r="H35" s="1050"/>
      <c r="I35" s="665" t="s">
        <v>93</v>
      </c>
      <c r="J35" s="668">
        <v>10</v>
      </c>
      <c r="K35" s="666">
        <f t="shared" si="0"/>
        <v>1000000</v>
      </c>
      <c r="L35" s="666">
        <v>0</v>
      </c>
      <c r="M35" s="666">
        <v>1000000</v>
      </c>
      <c r="N35" s="666">
        <v>0</v>
      </c>
      <c r="O35" s="666">
        <v>0</v>
      </c>
      <c r="P35" s="666">
        <v>0</v>
      </c>
      <c r="Q35" s="667">
        <v>0</v>
      </c>
    </row>
    <row r="36" spans="1:17" ht="24.95" customHeight="1">
      <c r="A36" s="362"/>
      <c r="B36" s="362"/>
      <c r="C36" s="662" t="s">
        <v>4</v>
      </c>
      <c r="D36" s="663" t="s">
        <v>30</v>
      </c>
      <c r="E36" s="664" t="s">
        <v>31</v>
      </c>
      <c r="F36" s="663" t="s">
        <v>394</v>
      </c>
      <c r="G36" s="1050" t="s">
        <v>395</v>
      </c>
      <c r="H36" s="1050"/>
      <c r="I36" s="665" t="s">
        <v>94</v>
      </c>
      <c r="J36" s="668">
        <v>10</v>
      </c>
      <c r="K36" s="666">
        <f t="shared" si="0"/>
        <v>997680</v>
      </c>
      <c r="L36" s="666">
        <v>0</v>
      </c>
      <c r="M36" s="666">
        <v>997680</v>
      </c>
      <c r="N36" s="666">
        <v>0</v>
      </c>
      <c r="O36" s="666">
        <v>0</v>
      </c>
      <c r="P36" s="666">
        <v>0</v>
      </c>
      <c r="Q36" s="667">
        <v>0</v>
      </c>
    </row>
    <row r="37" spans="1:17" ht="24.95" customHeight="1">
      <c r="A37" s="362"/>
      <c r="B37" s="362"/>
      <c r="C37" s="662" t="s">
        <v>4</v>
      </c>
      <c r="D37" s="663" t="s">
        <v>30</v>
      </c>
      <c r="E37" s="664" t="s">
        <v>31</v>
      </c>
      <c r="F37" s="663" t="s">
        <v>176</v>
      </c>
      <c r="G37" s="1050" t="s">
        <v>177</v>
      </c>
      <c r="H37" s="1050"/>
      <c r="I37" s="665" t="s">
        <v>92</v>
      </c>
      <c r="J37" s="668">
        <v>5</v>
      </c>
      <c r="K37" s="666">
        <f t="shared" si="0"/>
        <v>550000</v>
      </c>
      <c r="L37" s="666">
        <v>0</v>
      </c>
      <c r="M37" s="666">
        <v>550000</v>
      </c>
      <c r="N37" s="666">
        <v>0</v>
      </c>
      <c r="O37" s="666">
        <v>0</v>
      </c>
      <c r="P37" s="666">
        <v>0</v>
      </c>
      <c r="Q37" s="667">
        <v>0</v>
      </c>
    </row>
    <row r="38" spans="1:17" ht="24.95" customHeight="1">
      <c r="A38" s="362"/>
      <c r="B38" s="362"/>
      <c r="C38" s="662" t="s">
        <v>4</v>
      </c>
      <c r="D38" s="663" t="s">
        <v>30</v>
      </c>
      <c r="E38" s="664" t="s">
        <v>31</v>
      </c>
      <c r="F38" s="663" t="s">
        <v>176</v>
      </c>
      <c r="G38" s="1050" t="s">
        <v>177</v>
      </c>
      <c r="H38" s="1050"/>
      <c r="I38" s="665" t="s">
        <v>93</v>
      </c>
      <c r="J38" s="668">
        <v>7</v>
      </c>
      <c r="K38" s="666">
        <f t="shared" si="0"/>
        <v>750000</v>
      </c>
      <c r="L38" s="666">
        <v>0</v>
      </c>
      <c r="M38" s="666">
        <v>750000</v>
      </c>
      <c r="N38" s="666">
        <v>0</v>
      </c>
      <c r="O38" s="666">
        <v>0</v>
      </c>
      <c r="P38" s="666">
        <v>0</v>
      </c>
      <c r="Q38" s="667">
        <v>0</v>
      </c>
    </row>
    <row r="39" spans="1:17" ht="24.95" customHeight="1">
      <c r="A39" s="362"/>
      <c r="B39" s="362"/>
      <c r="C39" s="662" t="s">
        <v>4</v>
      </c>
      <c r="D39" s="663" t="s">
        <v>30</v>
      </c>
      <c r="E39" s="664" t="s">
        <v>31</v>
      </c>
      <c r="F39" s="663" t="s">
        <v>176</v>
      </c>
      <c r="G39" s="1050" t="s">
        <v>177</v>
      </c>
      <c r="H39" s="1050"/>
      <c r="I39" s="665" t="s">
        <v>94</v>
      </c>
      <c r="J39" s="668">
        <v>7</v>
      </c>
      <c r="K39" s="666">
        <f t="shared" ref="K39:K70" si="1">SUM(L39:Q39)</f>
        <v>725809</v>
      </c>
      <c r="L39" s="666">
        <v>0</v>
      </c>
      <c r="M39" s="666">
        <v>725809</v>
      </c>
      <c r="N39" s="666">
        <v>0</v>
      </c>
      <c r="O39" s="666">
        <v>0</v>
      </c>
      <c r="P39" s="666">
        <v>0</v>
      </c>
      <c r="Q39" s="667">
        <v>0</v>
      </c>
    </row>
    <row r="40" spans="1:17" ht="24.95" customHeight="1">
      <c r="A40" s="362"/>
      <c r="B40" s="362"/>
      <c r="C40" s="662" t="s">
        <v>4</v>
      </c>
      <c r="D40" s="663" t="s">
        <v>30</v>
      </c>
      <c r="E40" s="664" t="s">
        <v>31</v>
      </c>
      <c r="F40" s="663" t="s">
        <v>396</v>
      </c>
      <c r="G40" s="1050" t="s">
        <v>397</v>
      </c>
      <c r="H40" s="1050"/>
      <c r="I40" s="665" t="s">
        <v>92</v>
      </c>
      <c r="J40" s="668">
        <v>10</v>
      </c>
      <c r="K40" s="666">
        <f t="shared" si="1"/>
        <v>1000000</v>
      </c>
      <c r="L40" s="666">
        <v>0</v>
      </c>
      <c r="M40" s="666">
        <v>1000000</v>
      </c>
      <c r="N40" s="666">
        <v>0</v>
      </c>
      <c r="O40" s="666">
        <v>0</v>
      </c>
      <c r="P40" s="666">
        <v>0</v>
      </c>
      <c r="Q40" s="667">
        <v>0</v>
      </c>
    </row>
    <row r="41" spans="1:17" ht="24.95" customHeight="1">
      <c r="A41" s="362"/>
      <c r="B41" s="362"/>
      <c r="C41" s="662" t="s">
        <v>4</v>
      </c>
      <c r="D41" s="663" t="s">
        <v>30</v>
      </c>
      <c r="E41" s="664" t="s">
        <v>31</v>
      </c>
      <c r="F41" s="663" t="s">
        <v>396</v>
      </c>
      <c r="G41" s="1050" t="s">
        <v>397</v>
      </c>
      <c r="H41" s="1050"/>
      <c r="I41" s="665" t="s">
        <v>93</v>
      </c>
      <c r="J41" s="668">
        <v>10</v>
      </c>
      <c r="K41" s="666">
        <f t="shared" si="1"/>
        <v>1000000</v>
      </c>
      <c r="L41" s="666">
        <v>0</v>
      </c>
      <c r="M41" s="666">
        <v>1000000</v>
      </c>
      <c r="N41" s="666">
        <v>0</v>
      </c>
      <c r="O41" s="666">
        <v>0</v>
      </c>
      <c r="P41" s="666">
        <v>0</v>
      </c>
      <c r="Q41" s="667">
        <v>0</v>
      </c>
    </row>
    <row r="42" spans="1:17" ht="24.95" customHeight="1">
      <c r="A42" s="362"/>
      <c r="B42" s="362"/>
      <c r="C42" s="662" t="s">
        <v>4</v>
      </c>
      <c r="D42" s="663" t="s">
        <v>30</v>
      </c>
      <c r="E42" s="664" t="s">
        <v>31</v>
      </c>
      <c r="F42" s="663" t="s">
        <v>396</v>
      </c>
      <c r="G42" s="1050" t="s">
        <v>397</v>
      </c>
      <c r="H42" s="1050"/>
      <c r="I42" s="665" t="s">
        <v>94</v>
      </c>
      <c r="J42" s="668">
        <v>10</v>
      </c>
      <c r="K42" s="666">
        <f t="shared" si="1"/>
        <v>852100</v>
      </c>
      <c r="L42" s="666">
        <v>0</v>
      </c>
      <c r="M42" s="666">
        <v>852100</v>
      </c>
      <c r="N42" s="666">
        <v>0</v>
      </c>
      <c r="O42" s="666">
        <v>0</v>
      </c>
      <c r="P42" s="666">
        <v>0</v>
      </c>
      <c r="Q42" s="667">
        <v>0</v>
      </c>
    </row>
    <row r="43" spans="1:17" ht="24.95" customHeight="1">
      <c r="A43" s="362"/>
      <c r="B43" s="362"/>
      <c r="C43" s="662" t="s">
        <v>4</v>
      </c>
      <c r="D43" s="663" t="s">
        <v>30</v>
      </c>
      <c r="E43" s="664" t="s">
        <v>31</v>
      </c>
      <c r="F43" s="663" t="s">
        <v>496</v>
      </c>
      <c r="G43" s="1050" t="s">
        <v>497</v>
      </c>
      <c r="H43" s="1050"/>
      <c r="I43" s="665" t="s">
        <v>92</v>
      </c>
      <c r="J43" s="668">
        <v>10</v>
      </c>
      <c r="K43" s="666">
        <f t="shared" si="1"/>
        <v>1000000</v>
      </c>
      <c r="L43" s="666">
        <v>0</v>
      </c>
      <c r="M43" s="666">
        <v>1000000</v>
      </c>
      <c r="N43" s="666">
        <v>0</v>
      </c>
      <c r="O43" s="666">
        <v>0</v>
      </c>
      <c r="P43" s="666">
        <v>0</v>
      </c>
      <c r="Q43" s="667">
        <v>0</v>
      </c>
    </row>
    <row r="44" spans="1:17" ht="24.95" customHeight="1">
      <c r="A44" s="362"/>
      <c r="B44" s="362"/>
      <c r="C44" s="662" t="s">
        <v>4</v>
      </c>
      <c r="D44" s="663" t="s">
        <v>30</v>
      </c>
      <c r="E44" s="664" t="s">
        <v>31</v>
      </c>
      <c r="F44" s="663" t="s">
        <v>496</v>
      </c>
      <c r="G44" s="1050" t="s">
        <v>497</v>
      </c>
      <c r="H44" s="1050"/>
      <c r="I44" s="665" t="s">
        <v>93</v>
      </c>
      <c r="J44" s="668">
        <v>10</v>
      </c>
      <c r="K44" s="666">
        <f t="shared" si="1"/>
        <v>1000000</v>
      </c>
      <c r="L44" s="666">
        <v>0</v>
      </c>
      <c r="M44" s="666">
        <v>1000000</v>
      </c>
      <c r="N44" s="666">
        <v>0</v>
      </c>
      <c r="O44" s="666">
        <v>0</v>
      </c>
      <c r="P44" s="666">
        <v>0</v>
      </c>
      <c r="Q44" s="667">
        <v>0</v>
      </c>
    </row>
    <row r="45" spans="1:17" ht="24.95" customHeight="1">
      <c r="A45" s="362"/>
      <c r="B45" s="362"/>
      <c r="C45" s="662" t="s">
        <v>4</v>
      </c>
      <c r="D45" s="663" t="s">
        <v>30</v>
      </c>
      <c r="E45" s="664" t="s">
        <v>31</v>
      </c>
      <c r="F45" s="663" t="s">
        <v>496</v>
      </c>
      <c r="G45" s="1050" t="s">
        <v>497</v>
      </c>
      <c r="H45" s="1050"/>
      <c r="I45" s="665" t="s">
        <v>94</v>
      </c>
      <c r="J45" s="668">
        <v>10</v>
      </c>
      <c r="K45" s="666">
        <f t="shared" si="1"/>
        <v>979147</v>
      </c>
      <c r="L45" s="666">
        <v>0</v>
      </c>
      <c r="M45" s="666">
        <v>979147</v>
      </c>
      <c r="N45" s="666">
        <v>0</v>
      </c>
      <c r="O45" s="666">
        <v>0</v>
      </c>
      <c r="P45" s="666">
        <v>0</v>
      </c>
      <c r="Q45" s="667">
        <v>0</v>
      </c>
    </row>
    <row r="46" spans="1:17" ht="24.95" customHeight="1">
      <c r="A46" s="362"/>
      <c r="B46" s="362"/>
      <c r="C46" s="662" t="s">
        <v>4</v>
      </c>
      <c r="D46" s="663" t="s">
        <v>30</v>
      </c>
      <c r="E46" s="664" t="s">
        <v>31</v>
      </c>
      <c r="F46" s="663" t="s">
        <v>498</v>
      </c>
      <c r="G46" s="1050" t="s">
        <v>499</v>
      </c>
      <c r="H46" s="1050"/>
      <c r="I46" s="665" t="s">
        <v>92</v>
      </c>
      <c r="J46" s="668">
        <v>10</v>
      </c>
      <c r="K46" s="666">
        <f t="shared" si="1"/>
        <v>1000000</v>
      </c>
      <c r="L46" s="666">
        <v>0</v>
      </c>
      <c r="M46" s="666">
        <v>1000000</v>
      </c>
      <c r="N46" s="666">
        <v>0</v>
      </c>
      <c r="O46" s="666">
        <v>0</v>
      </c>
      <c r="P46" s="666">
        <v>0</v>
      </c>
      <c r="Q46" s="667">
        <v>0</v>
      </c>
    </row>
    <row r="47" spans="1:17" ht="24.95" customHeight="1">
      <c r="A47" s="362"/>
      <c r="B47" s="362"/>
      <c r="C47" s="662" t="s">
        <v>4</v>
      </c>
      <c r="D47" s="663" t="s">
        <v>30</v>
      </c>
      <c r="E47" s="664" t="s">
        <v>31</v>
      </c>
      <c r="F47" s="663" t="s">
        <v>498</v>
      </c>
      <c r="G47" s="1050" t="s">
        <v>499</v>
      </c>
      <c r="H47" s="1050"/>
      <c r="I47" s="665" t="s">
        <v>93</v>
      </c>
      <c r="J47" s="668">
        <v>10</v>
      </c>
      <c r="K47" s="666">
        <f t="shared" si="1"/>
        <v>1000000</v>
      </c>
      <c r="L47" s="666">
        <v>0</v>
      </c>
      <c r="M47" s="666">
        <v>1000000</v>
      </c>
      <c r="N47" s="666">
        <v>0</v>
      </c>
      <c r="O47" s="666">
        <v>0</v>
      </c>
      <c r="P47" s="666">
        <v>0</v>
      </c>
      <c r="Q47" s="667">
        <v>0</v>
      </c>
    </row>
    <row r="48" spans="1:17" ht="24.95" customHeight="1">
      <c r="A48" s="362"/>
      <c r="B48" s="362"/>
      <c r="C48" s="662" t="s">
        <v>4</v>
      </c>
      <c r="D48" s="663" t="s">
        <v>30</v>
      </c>
      <c r="E48" s="664" t="s">
        <v>31</v>
      </c>
      <c r="F48" s="663" t="s">
        <v>498</v>
      </c>
      <c r="G48" s="1050" t="s">
        <v>499</v>
      </c>
      <c r="H48" s="1050"/>
      <c r="I48" s="665" t="s">
        <v>94</v>
      </c>
      <c r="J48" s="668">
        <v>10</v>
      </c>
      <c r="K48" s="666">
        <f t="shared" si="1"/>
        <v>817404</v>
      </c>
      <c r="L48" s="666">
        <v>0</v>
      </c>
      <c r="M48" s="666">
        <v>817404</v>
      </c>
      <c r="N48" s="666">
        <v>0</v>
      </c>
      <c r="O48" s="666">
        <v>0</v>
      </c>
      <c r="P48" s="666">
        <v>0</v>
      </c>
      <c r="Q48" s="667">
        <v>0</v>
      </c>
    </row>
    <row r="49" spans="1:17" ht="24.95" customHeight="1">
      <c r="A49" s="362"/>
      <c r="B49" s="362"/>
      <c r="C49" s="662" t="s">
        <v>4</v>
      </c>
      <c r="D49" s="663" t="s">
        <v>30</v>
      </c>
      <c r="E49" s="664" t="s">
        <v>31</v>
      </c>
      <c r="F49" s="663" t="s">
        <v>178</v>
      </c>
      <c r="G49" s="1050" t="s">
        <v>179</v>
      </c>
      <c r="H49" s="1050"/>
      <c r="I49" s="665" t="s">
        <v>92</v>
      </c>
      <c r="J49" s="668">
        <v>0</v>
      </c>
      <c r="K49" s="666">
        <f t="shared" si="1"/>
        <v>0</v>
      </c>
      <c r="L49" s="666">
        <v>0</v>
      </c>
      <c r="M49" s="666">
        <v>0</v>
      </c>
      <c r="N49" s="666">
        <v>0</v>
      </c>
      <c r="O49" s="666">
        <v>0</v>
      </c>
      <c r="P49" s="666">
        <v>0</v>
      </c>
      <c r="Q49" s="667">
        <v>0</v>
      </c>
    </row>
    <row r="50" spans="1:17" ht="24.95" customHeight="1">
      <c r="A50" s="362"/>
      <c r="B50" s="362"/>
      <c r="C50" s="662" t="s">
        <v>4</v>
      </c>
      <c r="D50" s="663" t="s">
        <v>30</v>
      </c>
      <c r="E50" s="664" t="s">
        <v>31</v>
      </c>
      <c r="F50" s="663" t="s">
        <v>178</v>
      </c>
      <c r="G50" s="1050" t="s">
        <v>179</v>
      </c>
      <c r="H50" s="1050"/>
      <c r="I50" s="665" t="s">
        <v>93</v>
      </c>
      <c r="J50" s="668">
        <v>0</v>
      </c>
      <c r="K50" s="666">
        <f t="shared" si="1"/>
        <v>0</v>
      </c>
      <c r="L50" s="666">
        <v>0</v>
      </c>
      <c r="M50" s="666">
        <v>0</v>
      </c>
      <c r="N50" s="666">
        <v>0</v>
      </c>
      <c r="O50" s="666">
        <v>0</v>
      </c>
      <c r="P50" s="666">
        <v>0</v>
      </c>
      <c r="Q50" s="667">
        <v>0</v>
      </c>
    </row>
    <row r="51" spans="1:17" ht="24.95" customHeight="1">
      <c r="A51" s="362"/>
      <c r="B51" s="362"/>
      <c r="C51" s="662" t="s">
        <v>4</v>
      </c>
      <c r="D51" s="663" t="s">
        <v>30</v>
      </c>
      <c r="E51" s="664" t="s">
        <v>31</v>
      </c>
      <c r="F51" s="663" t="s">
        <v>178</v>
      </c>
      <c r="G51" s="1050" t="s">
        <v>179</v>
      </c>
      <c r="H51" s="1050"/>
      <c r="I51" s="665" t="s">
        <v>94</v>
      </c>
      <c r="J51" s="668"/>
      <c r="K51" s="666">
        <f t="shared" si="1"/>
        <v>0</v>
      </c>
      <c r="L51" s="666">
        <v>0</v>
      </c>
      <c r="M51" s="666">
        <v>0</v>
      </c>
      <c r="N51" s="666">
        <v>0</v>
      </c>
      <c r="O51" s="666">
        <v>0</v>
      </c>
      <c r="P51" s="666">
        <v>0</v>
      </c>
      <c r="Q51" s="667">
        <v>0</v>
      </c>
    </row>
    <row r="52" spans="1:17" ht="24.95" customHeight="1">
      <c r="A52" s="362"/>
      <c r="B52" s="362"/>
      <c r="C52" s="662" t="s">
        <v>4</v>
      </c>
      <c r="D52" s="663" t="s">
        <v>30</v>
      </c>
      <c r="E52" s="664" t="s">
        <v>31</v>
      </c>
      <c r="F52" s="663" t="s">
        <v>398</v>
      </c>
      <c r="G52" s="1050" t="s">
        <v>399</v>
      </c>
      <c r="H52" s="1050"/>
      <c r="I52" s="665" t="s">
        <v>92</v>
      </c>
      <c r="J52" s="668">
        <v>1</v>
      </c>
      <c r="K52" s="666">
        <f t="shared" si="1"/>
        <v>1000000</v>
      </c>
      <c r="L52" s="666">
        <v>0</v>
      </c>
      <c r="M52" s="666">
        <v>1000000</v>
      </c>
      <c r="N52" s="666">
        <v>0</v>
      </c>
      <c r="O52" s="666">
        <v>0</v>
      </c>
      <c r="P52" s="666">
        <v>0</v>
      </c>
      <c r="Q52" s="667">
        <v>0</v>
      </c>
    </row>
    <row r="53" spans="1:17" ht="24.95" customHeight="1">
      <c r="A53" s="362"/>
      <c r="B53" s="362"/>
      <c r="C53" s="662" t="s">
        <v>4</v>
      </c>
      <c r="D53" s="663" t="s">
        <v>30</v>
      </c>
      <c r="E53" s="664" t="s">
        <v>31</v>
      </c>
      <c r="F53" s="663" t="s">
        <v>398</v>
      </c>
      <c r="G53" s="1050" t="s">
        <v>399</v>
      </c>
      <c r="H53" s="1050"/>
      <c r="I53" s="665" t="s">
        <v>93</v>
      </c>
      <c r="J53" s="668">
        <v>1</v>
      </c>
      <c r="K53" s="666">
        <f t="shared" si="1"/>
        <v>1000000</v>
      </c>
      <c r="L53" s="666">
        <v>0</v>
      </c>
      <c r="M53" s="666">
        <v>1000000</v>
      </c>
      <c r="N53" s="666">
        <v>0</v>
      </c>
      <c r="O53" s="666">
        <v>0</v>
      </c>
      <c r="P53" s="666">
        <v>0</v>
      </c>
      <c r="Q53" s="667">
        <v>0</v>
      </c>
    </row>
    <row r="54" spans="1:17" ht="24.95" customHeight="1">
      <c r="A54" s="362"/>
      <c r="B54" s="362"/>
      <c r="C54" s="662" t="s">
        <v>4</v>
      </c>
      <c r="D54" s="663" t="s">
        <v>30</v>
      </c>
      <c r="E54" s="664" t="s">
        <v>31</v>
      </c>
      <c r="F54" s="663" t="s">
        <v>398</v>
      </c>
      <c r="G54" s="1050" t="s">
        <v>399</v>
      </c>
      <c r="H54" s="1050"/>
      <c r="I54" s="665" t="s">
        <v>94</v>
      </c>
      <c r="J54" s="668">
        <v>1</v>
      </c>
      <c r="K54" s="666">
        <f t="shared" si="1"/>
        <v>929800</v>
      </c>
      <c r="L54" s="666">
        <v>0</v>
      </c>
      <c r="M54" s="666">
        <v>929800</v>
      </c>
      <c r="N54" s="666">
        <v>0</v>
      </c>
      <c r="O54" s="666">
        <v>0</v>
      </c>
      <c r="P54" s="666">
        <v>0</v>
      </c>
      <c r="Q54" s="667">
        <v>0</v>
      </c>
    </row>
    <row r="55" spans="1:17" ht="24.95" customHeight="1">
      <c r="A55" s="362"/>
      <c r="B55" s="362"/>
      <c r="C55" s="662" t="s">
        <v>4</v>
      </c>
      <c r="D55" s="663" t="s">
        <v>30</v>
      </c>
      <c r="E55" s="664" t="s">
        <v>31</v>
      </c>
      <c r="F55" s="663" t="s">
        <v>500</v>
      </c>
      <c r="G55" s="1050" t="s">
        <v>533</v>
      </c>
      <c r="H55" s="1050"/>
      <c r="I55" s="665" t="s">
        <v>92</v>
      </c>
      <c r="J55" s="668">
        <v>1</v>
      </c>
      <c r="K55" s="666">
        <f t="shared" si="1"/>
        <v>450000</v>
      </c>
      <c r="L55" s="666">
        <v>0</v>
      </c>
      <c r="M55" s="666">
        <v>450000</v>
      </c>
      <c r="N55" s="666">
        <v>0</v>
      </c>
      <c r="O55" s="666">
        <v>0</v>
      </c>
      <c r="P55" s="666">
        <v>0</v>
      </c>
      <c r="Q55" s="667">
        <v>0</v>
      </c>
    </row>
    <row r="56" spans="1:17" ht="24.95" customHeight="1">
      <c r="A56" s="362"/>
      <c r="B56" s="362"/>
      <c r="C56" s="662" t="s">
        <v>4</v>
      </c>
      <c r="D56" s="663" t="s">
        <v>30</v>
      </c>
      <c r="E56" s="664" t="s">
        <v>31</v>
      </c>
      <c r="F56" s="663" t="s">
        <v>500</v>
      </c>
      <c r="G56" s="1050" t="s">
        <v>533</v>
      </c>
      <c r="H56" s="1050"/>
      <c r="I56" s="665" t="s">
        <v>93</v>
      </c>
      <c r="J56" s="668">
        <v>1</v>
      </c>
      <c r="K56" s="666">
        <f t="shared" si="1"/>
        <v>250000</v>
      </c>
      <c r="L56" s="666">
        <v>0</v>
      </c>
      <c r="M56" s="666">
        <v>250000</v>
      </c>
      <c r="N56" s="666">
        <v>0</v>
      </c>
      <c r="O56" s="666">
        <v>0</v>
      </c>
      <c r="P56" s="666">
        <v>0</v>
      </c>
      <c r="Q56" s="667">
        <v>0</v>
      </c>
    </row>
    <row r="57" spans="1:17" ht="24.95" customHeight="1">
      <c r="A57" s="362"/>
      <c r="B57" s="362"/>
      <c r="C57" s="662" t="s">
        <v>4</v>
      </c>
      <c r="D57" s="663" t="s">
        <v>30</v>
      </c>
      <c r="E57" s="664" t="s">
        <v>31</v>
      </c>
      <c r="F57" s="663" t="s">
        <v>500</v>
      </c>
      <c r="G57" s="1050" t="s">
        <v>533</v>
      </c>
      <c r="H57" s="1050"/>
      <c r="I57" s="665" t="s">
        <v>94</v>
      </c>
      <c r="J57" s="668">
        <v>1</v>
      </c>
      <c r="K57" s="666">
        <f t="shared" si="1"/>
        <v>243000</v>
      </c>
      <c r="L57" s="666">
        <v>0</v>
      </c>
      <c r="M57" s="666">
        <v>243000</v>
      </c>
      <c r="N57" s="666">
        <v>0</v>
      </c>
      <c r="O57" s="666">
        <v>0</v>
      </c>
      <c r="P57" s="666">
        <v>0</v>
      </c>
      <c r="Q57" s="667">
        <v>0</v>
      </c>
    </row>
    <row r="58" spans="1:17" ht="24.95" customHeight="1">
      <c r="A58" s="362"/>
      <c r="B58" s="362"/>
      <c r="C58" s="662" t="s">
        <v>4</v>
      </c>
      <c r="D58" s="663" t="s">
        <v>30</v>
      </c>
      <c r="E58" s="664" t="s">
        <v>31</v>
      </c>
      <c r="F58" s="663" t="s">
        <v>182</v>
      </c>
      <c r="G58" s="1050" t="s">
        <v>183</v>
      </c>
      <c r="H58" s="1050"/>
      <c r="I58" s="665" t="s">
        <v>92</v>
      </c>
      <c r="J58" s="668"/>
      <c r="K58" s="666">
        <f t="shared" si="1"/>
        <v>0</v>
      </c>
      <c r="L58" s="666">
        <v>0</v>
      </c>
      <c r="M58" s="666">
        <v>0</v>
      </c>
      <c r="N58" s="666">
        <v>0</v>
      </c>
      <c r="O58" s="666">
        <v>0</v>
      </c>
      <c r="P58" s="666">
        <v>0</v>
      </c>
      <c r="Q58" s="667">
        <v>0</v>
      </c>
    </row>
    <row r="59" spans="1:17" ht="24.95" customHeight="1">
      <c r="A59" s="362"/>
      <c r="B59" s="362"/>
      <c r="C59" s="662" t="s">
        <v>4</v>
      </c>
      <c r="D59" s="663" t="s">
        <v>30</v>
      </c>
      <c r="E59" s="664" t="s">
        <v>31</v>
      </c>
      <c r="F59" s="663" t="s">
        <v>182</v>
      </c>
      <c r="G59" s="1050" t="s">
        <v>183</v>
      </c>
      <c r="H59" s="1050"/>
      <c r="I59" s="665" t="s">
        <v>93</v>
      </c>
      <c r="J59" s="668">
        <v>1</v>
      </c>
      <c r="K59" s="666">
        <f t="shared" si="1"/>
        <v>2500</v>
      </c>
      <c r="L59" s="666">
        <v>2500</v>
      </c>
      <c r="M59" s="666"/>
      <c r="N59" s="666">
        <v>0</v>
      </c>
      <c r="O59" s="666">
        <v>0</v>
      </c>
      <c r="P59" s="666">
        <v>0</v>
      </c>
      <c r="Q59" s="667">
        <v>0</v>
      </c>
    </row>
    <row r="60" spans="1:17" ht="24.95" customHeight="1">
      <c r="A60" s="362"/>
      <c r="B60" s="362"/>
      <c r="C60" s="662" t="s">
        <v>4</v>
      </c>
      <c r="D60" s="663" t="s">
        <v>30</v>
      </c>
      <c r="E60" s="664" t="s">
        <v>31</v>
      </c>
      <c r="F60" s="663" t="s">
        <v>182</v>
      </c>
      <c r="G60" s="1050" t="s">
        <v>183</v>
      </c>
      <c r="H60" s="1050"/>
      <c r="I60" s="665" t="s">
        <v>94</v>
      </c>
      <c r="J60" s="668">
        <v>1</v>
      </c>
      <c r="K60" s="666">
        <f t="shared" si="1"/>
        <v>2400</v>
      </c>
      <c r="L60" s="666">
        <v>2400</v>
      </c>
      <c r="M60" s="666">
        <v>0</v>
      </c>
      <c r="N60" s="666">
        <v>0</v>
      </c>
      <c r="O60" s="666">
        <v>0</v>
      </c>
      <c r="P60" s="666">
        <v>0</v>
      </c>
      <c r="Q60" s="667">
        <v>0</v>
      </c>
    </row>
    <row r="61" spans="1:17" ht="24.95" customHeight="1">
      <c r="A61" s="362"/>
      <c r="B61" s="362"/>
      <c r="C61" s="662" t="s">
        <v>4</v>
      </c>
      <c r="D61" s="663" t="s">
        <v>30</v>
      </c>
      <c r="E61" s="664" t="s">
        <v>31</v>
      </c>
      <c r="F61" s="663" t="s">
        <v>184</v>
      </c>
      <c r="G61" s="1050" t="s">
        <v>185</v>
      </c>
      <c r="H61" s="1050"/>
      <c r="I61" s="665" t="s">
        <v>92</v>
      </c>
      <c r="J61" s="668"/>
      <c r="K61" s="666">
        <f t="shared" si="1"/>
        <v>0</v>
      </c>
      <c r="L61" s="666">
        <v>0</v>
      </c>
      <c r="M61" s="666">
        <v>0</v>
      </c>
      <c r="N61" s="666">
        <v>0</v>
      </c>
      <c r="O61" s="666">
        <v>0</v>
      </c>
      <c r="P61" s="666">
        <v>0</v>
      </c>
      <c r="Q61" s="667">
        <v>0</v>
      </c>
    </row>
    <row r="62" spans="1:17" ht="24.95" customHeight="1">
      <c r="A62" s="362"/>
      <c r="B62" s="362"/>
      <c r="C62" s="662" t="s">
        <v>4</v>
      </c>
      <c r="D62" s="663" t="s">
        <v>30</v>
      </c>
      <c r="E62" s="664" t="s">
        <v>31</v>
      </c>
      <c r="F62" s="663" t="s">
        <v>184</v>
      </c>
      <c r="G62" s="1050" t="s">
        <v>185</v>
      </c>
      <c r="H62" s="1050"/>
      <c r="I62" s="665" t="s">
        <v>93</v>
      </c>
      <c r="J62" s="668">
        <v>1</v>
      </c>
      <c r="K62" s="666">
        <f t="shared" si="1"/>
        <v>2500</v>
      </c>
      <c r="L62" s="666">
        <v>2500</v>
      </c>
      <c r="M62" s="666">
        <v>0</v>
      </c>
      <c r="N62" s="666">
        <v>0</v>
      </c>
      <c r="O62" s="666">
        <v>0</v>
      </c>
      <c r="P62" s="666">
        <v>0</v>
      </c>
      <c r="Q62" s="667">
        <v>0</v>
      </c>
    </row>
    <row r="63" spans="1:17" ht="24.95" customHeight="1">
      <c r="A63" s="362"/>
      <c r="B63" s="362"/>
      <c r="C63" s="662" t="s">
        <v>4</v>
      </c>
      <c r="D63" s="663" t="s">
        <v>30</v>
      </c>
      <c r="E63" s="664" t="s">
        <v>31</v>
      </c>
      <c r="F63" s="663" t="s">
        <v>184</v>
      </c>
      <c r="G63" s="1050" t="s">
        <v>185</v>
      </c>
      <c r="H63" s="1050"/>
      <c r="I63" s="665" t="s">
        <v>94</v>
      </c>
      <c r="J63" s="668">
        <v>1</v>
      </c>
      <c r="K63" s="666">
        <f t="shared" si="1"/>
        <v>2260</v>
      </c>
      <c r="L63" s="666">
        <v>2260</v>
      </c>
      <c r="M63" s="666">
        <v>0</v>
      </c>
      <c r="N63" s="666">
        <v>0</v>
      </c>
      <c r="O63" s="666">
        <v>0</v>
      </c>
      <c r="P63" s="666">
        <v>0</v>
      </c>
      <c r="Q63" s="667">
        <v>0</v>
      </c>
    </row>
    <row r="64" spans="1:17" ht="24.95" customHeight="1">
      <c r="A64" s="362"/>
      <c r="B64" s="362"/>
      <c r="C64" s="662" t="s">
        <v>4</v>
      </c>
      <c r="D64" s="663" t="s">
        <v>30</v>
      </c>
      <c r="E64" s="664" t="s">
        <v>31</v>
      </c>
      <c r="F64" s="663" t="s">
        <v>186</v>
      </c>
      <c r="G64" s="1050" t="s">
        <v>187</v>
      </c>
      <c r="H64" s="1050"/>
      <c r="I64" s="665" t="s">
        <v>92</v>
      </c>
      <c r="J64" s="668"/>
      <c r="K64" s="666">
        <f t="shared" si="1"/>
        <v>0</v>
      </c>
      <c r="L64" s="666">
        <v>0</v>
      </c>
      <c r="M64" s="666">
        <v>0</v>
      </c>
      <c r="N64" s="666">
        <v>0</v>
      </c>
      <c r="O64" s="666">
        <v>0</v>
      </c>
      <c r="P64" s="666">
        <v>0</v>
      </c>
      <c r="Q64" s="667">
        <v>0</v>
      </c>
    </row>
    <row r="65" spans="1:17" ht="24.95" customHeight="1">
      <c r="A65" s="362"/>
      <c r="B65" s="362"/>
      <c r="C65" s="662" t="s">
        <v>4</v>
      </c>
      <c r="D65" s="663" t="s">
        <v>30</v>
      </c>
      <c r="E65" s="664" t="s">
        <v>31</v>
      </c>
      <c r="F65" s="663" t="s">
        <v>186</v>
      </c>
      <c r="G65" s="1050" t="s">
        <v>187</v>
      </c>
      <c r="H65" s="1050"/>
      <c r="I65" s="665" t="s">
        <v>93</v>
      </c>
      <c r="J65" s="668">
        <v>1</v>
      </c>
      <c r="K65" s="666">
        <f t="shared" si="1"/>
        <v>1350000</v>
      </c>
      <c r="L65" s="666">
        <v>1350000</v>
      </c>
      <c r="M65" s="666">
        <v>0</v>
      </c>
      <c r="N65" s="666">
        <v>0</v>
      </c>
      <c r="O65" s="666">
        <v>0</v>
      </c>
      <c r="P65" s="666">
        <v>0</v>
      </c>
      <c r="Q65" s="667">
        <v>0</v>
      </c>
    </row>
    <row r="66" spans="1:17" ht="24.95" customHeight="1">
      <c r="A66" s="362"/>
      <c r="B66" s="362"/>
      <c r="C66" s="662" t="s">
        <v>4</v>
      </c>
      <c r="D66" s="663" t="s">
        <v>30</v>
      </c>
      <c r="E66" s="664" t="s">
        <v>31</v>
      </c>
      <c r="F66" s="663" t="s">
        <v>186</v>
      </c>
      <c r="G66" s="1050" t="s">
        <v>187</v>
      </c>
      <c r="H66" s="1050"/>
      <c r="I66" s="665" t="s">
        <v>94</v>
      </c>
      <c r="J66" s="668">
        <v>1</v>
      </c>
      <c r="K66" s="666">
        <f t="shared" si="1"/>
        <v>1346590</v>
      </c>
      <c r="L66" s="666">
        <v>1346590</v>
      </c>
      <c r="M66" s="666">
        <v>0</v>
      </c>
      <c r="N66" s="666">
        <v>0</v>
      </c>
      <c r="O66" s="666">
        <v>0</v>
      </c>
      <c r="P66" s="666">
        <v>0</v>
      </c>
      <c r="Q66" s="667">
        <v>0</v>
      </c>
    </row>
    <row r="67" spans="1:17" ht="24.95" customHeight="1">
      <c r="A67" s="362"/>
      <c r="B67" s="362"/>
      <c r="C67" s="662" t="s">
        <v>4</v>
      </c>
      <c r="D67" s="663" t="s">
        <v>30</v>
      </c>
      <c r="E67" s="664" t="s">
        <v>31</v>
      </c>
      <c r="F67" s="663" t="s">
        <v>188</v>
      </c>
      <c r="G67" s="1050" t="s">
        <v>189</v>
      </c>
      <c r="H67" s="1050"/>
      <c r="I67" s="665" t="s">
        <v>92</v>
      </c>
      <c r="J67" s="668"/>
      <c r="K67" s="666">
        <f t="shared" si="1"/>
        <v>0</v>
      </c>
      <c r="L67" s="666">
        <v>0</v>
      </c>
      <c r="M67" s="666">
        <v>0</v>
      </c>
      <c r="N67" s="666">
        <v>0</v>
      </c>
      <c r="O67" s="666">
        <v>0</v>
      </c>
      <c r="P67" s="666">
        <v>0</v>
      </c>
      <c r="Q67" s="667">
        <v>0</v>
      </c>
    </row>
    <row r="68" spans="1:17" ht="24.95" customHeight="1">
      <c r="A68" s="362"/>
      <c r="B68" s="362"/>
      <c r="C68" s="662" t="s">
        <v>4</v>
      </c>
      <c r="D68" s="663" t="s">
        <v>30</v>
      </c>
      <c r="E68" s="664" t="s">
        <v>31</v>
      </c>
      <c r="F68" s="663" t="s">
        <v>188</v>
      </c>
      <c r="G68" s="1050" t="s">
        <v>189</v>
      </c>
      <c r="H68" s="1050"/>
      <c r="I68" s="665" t="s">
        <v>93</v>
      </c>
      <c r="J68" s="668">
        <v>1</v>
      </c>
      <c r="K68" s="666">
        <f t="shared" si="1"/>
        <v>238000</v>
      </c>
      <c r="L68" s="666">
        <v>238000</v>
      </c>
      <c r="M68" s="666">
        <v>0</v>
      </c>
      <c r="N68" s="666">
        <v>0</v>
      </c>
      <c r="O68" s="666">
        <v>0</v>
      </c>
      <c r="P68" s="666">
        <v>0</v>
      </c>
      <c r="Q68" s="667">
        <v>0</v>
      </c>
    </row>
    <row r="69" spans="1:17" ht="24.95" customHeight="1">
      <c r="A69" s="362"/>
      <c r="B69" s="362"/>
      <c r="C69" s="662" t="s">
        <v>4</v>
      </c>
      <c r="D69" s="663" t="s">
        <v>30</v>
      </c>
      <c r="E69" s="664" t="s">
        <v>31</v>
      </c>
      <c r="F69" s="663" t="s">
        <v>188</v>
      </c>
      <c r="G69" s="1050" t="s">
        <v>189</v>
      </c>
      <c r="H69" s="1050"/>
      <c r="I69" s="665" t="s">
        <v>94</v>
      </c>
      <c r="J69" s="668">
        <v>1</v>
      </c>
      <c r="K69" s="666">
        <f t="shared" si="1"/>
        <v>237200</v>
      </c>
      <c r="L69" s="666">
        <v>237200</v>
      </c>
      <c r="M69" s="666">
        <v>0</v>
      </c>
      <c r="N69" s="666">
        <v>0</v>
      </c>
      <c r="O69" s="666">
        <v>0</v>
      </c>
      <c r="P69" s="666">
        <v>0</v>
      </c>
      <c r="Q69" s="667">
        <v>0</v>
      </c>
    </row>
    <row r="70" spans="1:17" ht="24.95" customHeight="1">
      <c r="A70" s="362"/>
      <c r="B70" s="362"/>
      <c r="C70" s="662" t="s">
        <v>4</v>
      </c>
      <c r="D70" s="663" t="s">
        <v>30</v>
      </c>
      <c r="E70" s="664" t="s">
        <v>31</v>
      </c>
      <c r="F70" s="663" t="s">
        <v>502</v>
      </c>
      <c r="G70" s="1050" t="s">
        <v>534</v>
      </c>
      <c r="H70" s="1050"/>
      <c r="I70" s="665" t="s">
        <v>92</v>
      </c>
      <c r="J70" s="668">
        <v>1</v>
      </c>
      <c r="K70" s="666">
        <f t="shared" si="1"/>
        <v>10000000</v>
      </c>
      <c r="L70" s="666">
        <v>0</v>
      </c>
      <c r="M70" s="666">
        <v>10000000</v>
      </c>
      <c r="N70" s="666">
        <v>0</v>
      </c>
      <c r="O70" s="666">
        <v>0</v>
      </c>
      <c r="P70" s="666">
        <v>0</v>
      </c>
      <c r="Q70" s="667">
        <v>0</v>
      </c>
    </row>
    <row r="71" spans="1:17" ht="24.95" customHeight="1">
      <c r="A71" s="362"/>
      <c r="B71" s="362"/>
      <c r="C71" s="662" t="s">
        <v>4</v>
      </c>
      <c r="D71" s="663" t="s">
        <v>30</v>
      </c>
      <c r="E71" s="664" t="s">
        <v>31</v>
      </c>
      <c r="F71" s="663" t="s">
        <v>502</v>
      </c>
      <c r="G71" s="1050" t="s">
        <v>534</v>
      </c>
      <c r="H71" s="1050"/>
      <c r="I71" s="665" t="s">
        <v>93</v>
      </c>
      <c r="J71" s="668">
        <v>0</v>
      </c>
      <c r="K71" s="666">
        <f t="shared" ref="K71:K78" si="2">SUM(L71:Q71)</f>
        <v>0</v>
      </c>
      <c r="L71" s="666">
        <v>0</v>
      </c>
      <c r="M71" s="666">
        <v>0</v>
      </c>
      <c r="N71" s="666">
        <v>0</v>
      </c>
      <c r="O71" s="666">
        <v>0</v>
      </c>
      <c r="P71" s="666">
        <v>0</v>
      </c>
      <c r="Q71" s="667">
        <v>0</v>
      </c>
    </row>
    <row r="72" spans="1:17" ht="24.95" customHeight="1">
      <c r="A72" s="362"/>
      <c r="B72" s="362"/>
      <c r="C72" s="662" t="s">
        <v>4</v>
      </c>
      <c r="D72" s="663" t="s">
        <v>30</v>
      </c>
      <c r="E72" s="664" t="s">
        <v>31</v>
      </c>
      <c r="F72" s="663" t="s">
        <v>502</v>
      </c>
      <c r="G72" s="1050" t="s">
        <v>534</v>
      </c>
      <c r="H72" s="1050"/>
      <c r="I72" s="665" t="s">
        <v>94</v>
      </c>
      <c r="J72" s="668"/>
      <c r="K72" s="666">
        <f t="shared" si="2"/>
        <v>0</v>
      </c>
      <c r="L72" s="666">
        <v>0</v>
      </c>
      <c r="M72" s="666">
        <v>0</v>
      </c>
      <c r="N72" s="666">
        <v>0</v>
      </c>
      <c r="O72" s="666">
        <v>0</v>
      </c>
      <c r="P72" s="666">
        <v>0</v>
      </c>
      <c r="Q72" s="667">
        <v>0</v>
      </c>
    </row>
    <row r="73" spans="1:17" ht="24.95" customHeight="1">
      <c r="A73" s="362"/>
      <c r="B73" s="362"/>
      <c r="C73" s="662" t="s">
        <v>4</v>
      </c>
      <c r="D73" s="663" t="s">
        <v>30</v>
      </c>
      <c r="E73" s="664" t="s">
        <v>31</v>
      </c>
      <c r="F73" s="663" t="s">
        <v>504</v>
      </c>
      <c r="G73" s="1050" t="s">
        <v>505</v>
      </c>
      <c r="H73" s="1050"/>
      <c r="I73" s="665" t="s">
        <v>92</v>
      </c>
      <c r="J73" s="668">
        <v>1</v>
      </c>
      <c r="K73" s="666">
        <f t="shared" si="2"/>
        <v>10000000</v>
      </c>
      <c r="L73" s="666">
        <v>0</v>
      </c>
      <c r="M73" s="666">
        <v>10000000</v>
      </c>
      <c r="N73" s="666">
        <v>0</v>
      </c>
      <c r="O73" s="666">
        <v>0</v>
      </c>
      <c r="P73" s="666">
        <v>0</v>
      </c>
      <c r="Q73" s="667">
        <v>0</v>
      </c>
    </row>
    <row r="74" spans="1:17" ht="24.95" customHeight="1">
      <c r="A74" s="362"/>
      <c r="B74" s="362"/>
      <c r="C74" s="662" t="s">
        <v>4</v>
      </c>
      <c r="D74" s="663" t="s">
        <v>30</v>
      </c>
      <c r="E74" s="664" t="s">
        <v>31</v>
      </c>
      <c r="F74" s="663" t="s">
        <v>504</v>
      </c>
      <c r="G74" s="1050" t="s">
        <v>505</v>
      </c>
      <c r="H74" s="1050"/>
      <c r="I74" s="665" t="s">
        <v>93</v>
      </c>
      <c r="J74" s="668">
        <v>0</v>
      </c>
      <c r="K74" s="666">
        <f t="shared" si="2"/>
        <v>0</v>
      </c>
      <c r="L74" s="666">
        <v>0</v>
      </c>
      <c r="M74" s="666">
        <v>0</v>
      </c>
      <c r="N74" s="666">
        <v>0</v>
      </c>
      <c r="O74" s="666">
        <v>0</v>
      </c>
      <c r="P74" s="666">
        <v>0</v>
      </c>
      <c r="Q74" s="667">
        <v>0</v>
      </c>
    </row>
    <row r="75" spans="1:17" ht="24.95" customHeight="1">
      <c r="A75" s="362"/>
      <c r="B75" s="362"/>
      <c r="C75" s="662" t="s">
        <v>4</v>
      </c>
      <c r="D75" s="663" t="s">
        <v>30</v>
      </c>
      <c r="E75" s="664" t="s">
        <v>31</v>
      </c>
      <c r="F75" s="663" t="s">
        <v>504</v>
      </c>
      <c r="G75" s="1050" t="s">
        <v>505</v>
      </c>
      <c r="H75" s="1050"/>
      <c r="I75" s="665" t="s">
        <v>94</v>
      </c>
      <c r="J75" s="668"/>
      <c r="K75" s="666">
        <f t="shared" si="2"/>
        <v>0</v>
      </c>
      <c r="L75" s="666">
        <v>0</v>
      </c>
      <c r="M75" s="666">
        <v>0</v>
      </c>
      <c r="N75" s="666">
        <v>0</v>
      </c>
      <c r="O75" s="666">
        <v>0</v>
      </c>
      <c r="P75" s="666">
        <v>0</v>
      </c>
      <c r="Q75" s="667">
        <v>0</v>
      </c>
    </row>
    <row r="76" spans="1:17" ht="24.95" customHeight="1">
      <c r="A76" s="362"/>
      <c r="B76" s="362"/>
      <c r="C76" s="662" t="s">
        <v>4</v>
      </c>
      <c r="D76" s="663" t="s">
        <v>30</v>
      </c>
      <c r="E76" s="664" t="s">
        <v>31</v>
      </c>
      <c r="F76" s="663" t="s">
        <v>400</v>
      </c>
      <c r="G76" s="1050" t="s">
        <v>564</v>
      </c>
      <c r="H76" s="1050"/>
      <c r="I76" s="665" t="s">
        <v>92</v>
      </c>
      <c r="J76" s="668">
        <v>10</v>
      </c>
      <c r="K76" s="666">
        <f t="shared" si="2"/>
        <v>1000000</v>
      </c>
      <c r="L76" s="666">
        <v>0</v>
      </c>
      <c r="M76" s="666">
        <v>1000000</v>
      </c>
      <c r="N76" s="666">
        <v>0</v>
      </c>
      <c r="O76" s="666">
        <v>0</v>
      </c>
      <c r="P76" s="666">
        <v>0</v>
      </c>
      <c r="Q76" s="667">
        <v>0</v>
      </c>
    </row>
    <row r="77" spans="1:17" ht="24.95" customHeight="1">
      <c r="A77" s="362"/>
      <c r="B77" s="362"/>
      <c r="C77" s="662" t="s">
        <v>4</v>
      </c>
      <c r="D77" s="663" t="s">
        <v>30</v>
      </c>
      <c r="E77" s="664" t="s">
        <v>31</v>
      </c>
      <c r="F77" s="663" t="s">
        <v>400</v>
      </c>
      <c r="G77" s="1050" t="s">
        <v>564</v>
      </c>
      <c r="H77" s="1050"/>
      <c r="I77" s="665" t="s">
        <v>93</v>
      </c>
      <c r="J77" s="668">
        <v>10</v>
      </c>
      <c r="K77" s="666">
        <f t="shared" si="2"/>
        <v>1000000</v>
      </c>
      <c r="L77" s="666">
        <v>0</v>
      </c>
      <c r="M77" s="666">
        <v>1000000</v>
      </c>
      <c r="N77" s="666">
        <v>0</v>
      </c>
      <c r="O77" s="666">
        <v>0</v>
      </c>
      <c r="P77" s="666">
        <v>0</v>
      </c>
      <c r="Q77" s="667">
        <v>0</v>
      </c>
    </row>
    <row r="78" spans="1:17" ht="24.95" customHeight="1">
      <c r="A78" s="362"/>
      <c r="B78" s="362"/>
      <c r="C78" s="662" t="s">
        <v>4</v>
      </c>
      <c r="D78" s="663" t="s">
        <v>30</v>
      </c>
      <c r="E78" s="664" t="s">
        <v>31</v>
      </c>
      <c r="F78" s="663" t="s">
        <v>400</v>
      </c>
      <c r="G78" s="1050" t="s">
        <v>564</v>
      </c>
      <c r="H78" s="1050"/>
      <c r="I78" s="665" t="s">
        <v>94</v>
      </c>
      <c r="J78" s="668">
        <v>10</v>
      </c>
      <c r="K78" s="666">
        <f t="shared" si="2"/>
        <v>982800</v>
      </c>
      <c r="L78" s="666">
        <v>0</v>
      </c>
      <c r="M78" s="666">
        <v>982800</v>
      </c>
      <c r="N78" s="666">
        <v>0</v>
      </c>
      <c r="O78" s="666">
        <v>0</v>
      </c>
      <c r="P78" s="666">
        <v>0</v>
      </c>
      <c r="Q78" s="667">
        <v>0</v>
      </c>
    </row>
    <row r="79" spans="1:17" ht="24.95" customHeight="1">
      <c r="A79" s="362"/>
      <c r="B79" s="362"/>
      <c r="C79" s="662"/>
      <c r="D79" s="663"/>
      <c r="E79" s="664"/>
      <c r="F79" s="663"/>
      <c r="G79" s="1050" t="s">
        <v>561</v>
      </c>
      <c r="H79" s="1050"/>
      <c r="I79" s="665" t="s">
        <v>92</v>
      </c>
      <c r="J79" s="666">
        <f>J7+J10+J13+J16+J19+J22+J25+J28+J31+J34+J37+J40+J43+J46+J49+J52+J55+J58+J61+J64+J67+J70+J73+J76</f>
        <v>17932</v>
      </c>
      <c r="K79" s="669">
        <f>K7+K10+K13+K16+K19+K22+K25+K28+K31+K34+K37+K40+K43+K46+K49+K52+K55+K58+K61+K64+K67+K70+K73+K76</f>
        <v>703327000</v>
      </c>
      <c r="L79" s="666">
        <f t="shared" ref="L79:Q79" si="3">L7+L10+L13+L16+L19+L22+L25+L28+L31+L34+L37+L40+L43+L46+L49+L52+L55+L58+L61+L64+L67+L70+L73+L76</f>
        <v>0</v>
      </c>
      <c r="M79" s="666">
        <f t="shared" si="3"/>
        <v>32000000</v>
      </c>
      <c r="N79" s="666">
        <f t="shared" si="3"/>
        <v>499270000</v>
      </c>
      <c r="O79" s="666">
        <f t="shared" si="3"/>
        <v>85320000</v>
      </c>
      <c r="P79" s="666">
        <f t="shared" si="3"/>
        <v>86737000</v>
      </c>
      <c r="Q79" s="666">
        <f t="shared" si="3"/>
        <v>0</v>
      </c>
    </row>
    <row r="80" spans="1:17" ht="24.95" customHeight="1">
      <c r="A80" s="362"/>
      <c r="B80" s="362"/>
      <c r="C80" s="662"/>
      <c r="D80" s="663"/>
      <c r="E80" s="664"/>
      <c r="F80" s="663"/>
      <c r="G80" s="1050" t="s">
        <v>561</v>
      </c>
      <c r="H80" s="1050"/>
      <c r="I80" s="665" t="s">
        <v>93</v>
      </c>
      <c r="J80" s="666">
        <f t="shared" ref="J80:Q81" si="4">J8+J11+J14+J17+J20+J23+J26+J29+J32+J35+J38+J41+J44+J47+J50+J53+J56+J59+J62+J65+J68+J71+J74+J77</f>
        <v>17965</v>
      </c>
      <c r="K80" s="669">
        <f t="shared" si="4"/>
        <v>686980000</v>
      </c>
      <c r="L80" s="666">
        <f t="shared" si="4"/>
        <v>1593000</v>
      </c>
      <c r="M80" s="666">
        <f t="shared" si="4"/>
        <v>10500000</v>
      </c>
      <c r="N80" s="666">
        <f t="shared" si="4"/>
        <v>498689200</v>
      </c>
      <c r="O80" s="666">
        <f t="shared" si="4"/>
        <v>85320000</v>
      </c>
      <c r="P80" s="666">
        <f t="shared" si="4"/>
        <v>86375800</v>
      </c>
      <c r="Q80" s="666">
        <f t="shared" si="4"/>
        <v>4502000</v>
      </c>
    </row>
    <row r="81" spans="1:17" ht="24.95" customHeight="1">
      <c r="A81" s="362"/>
      <c r="B81" s="362"/>
      <c r="C81" s="662"/>
      <c r="D81" s="663"/>
      <c r="E81" s="664"/>
      <c r="F81" s="663"/>
      <c r="G81" s="1050" t="s">
        <v>561</v>
      </c>
      <c r="H81" s="1050"/>
      <c r="I81" s="665" t="s">
        <v>94</v>
      </c>
      <c r="J81" s="666">
        <f t="shared" si="4"/>
        <v>16998</v>
      </c>
      <c r="K81" s="669">
        <f t="shared" si="4"/>
        <v>640962014</v>
      </c>
      <c r="L81" s="666">
        <f t="shared" si="4"/>
        <v>1588450</v>
      </c>
      <c r="M81" s="666">
        <f t="shared" si="4"/>
        <v>9822364</v>
      </c>
      <c r="N81" s="666">
        <f t="shared" si="4"/>
        <v>472203862</v>
      </c>
      <c r="O81" s="666">
        <f t="shared" si="4"/>
        <v>78192646</v>
      </c>
      <c r="P81" s="666">
        <f t="shared" si="4"/>
        <v>75235822</v>
      </c>
      <c r="Q81" s="666">
        <f t="shared" si="4"/>
        <v>3918870</v>
      </c>
    </row>
    <row r="82" spans="1:17" ht="24.95" customHeight="1">
      <c r="A82" s="360"/>
      <c r="B82" s="367"/>
      <c r="C82" s="367"/>
      <c r="D82" s="360"/>
      <c r="E82" s="360"/>
      <c r="F82" s="360"/>
      <c r="G82" s="360"/>
      <c r="H82" s="360"/>
      <c r="I82" s="360"/>
      <c r="J82" s="360"/>
      <c r="K82" s="360"/>
      <c r="L82" s="360"/>
      <c r="M82" s="360"/>
      <c r="N82" s="360"/>
      <c r="O82" s="360"/>
      <c r="P82" s="360"/>
      <c r="Q82" s="360"/>
    </row>
    <row r="83" spans="1:17">
      <c r="A83" s="54"/>
      <c r="B83" s="801"/>
      <c r="C83" s="801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</row>
    <row r="84" spans="1:17" ht="24.95" customHeight="1">
      <c r="A84" s="54"/>
      <c r="B84" s="54"/>
      <c r="C84" s="54"/>
      <c r="D84" s="54"/>
      <c r="E84" s="1051" t="s">
        <v>113</v>
      </c>
      <c r="F84" s="1052"/>
      <c r="G84" s="340" t="s">
        <v>69</v>
      </c>
      <c r="H84" s="1057"/>
      <c r="I84" s="1057"/>
      <c r="J84" s="1057"/>
      <c r="K84" s="1051" t="s">
        <v>68</v>
      </c>
      <c r="L84" s="1058" t="s">
        <v>69</v>
      </c>
      <c r="M84" s="1059"/>
      <c r="N84" s="1063"/>
      <c r="O84" s="1064"/>
      <c r="P84" s="1064"/>
      <c r="Q84" s="368"/>
    </row>
    <row r="85" spans="1:17" ht="24.95" customHeight="1">
      <c r="A85" s="54"/>
      <c r="B85" s="54"/>
      <c r="C85" s="54"/>
      <c r="D85" s="54"/>
      <c r="E85" s="1053"/>
      <c r="F85" s="1054"/>
      <c r="G85" s="340" t="s">
        <v>70</v>
      </c>
      <c r="H85" s="1058"/>
      <c r="I85" s="1058"/>
      <c r="J85" s="1058"/>
      <c r="K85" s="1053"/>
      <c r="L85" s="1058" t="s">
        <v>70</v>
      </c>
      <c r="M85" s="1059"/>
      <c r="N85" s="1060"/>
      <c r="O85" s="1058"/>
      <c r="P85" s="1058"/>
      <c r="Q85" s="368"/>
    </row>
    <row r="86" spans="1:17" ht="24.95" customHeight="1">
      <c r="A86" s="54"/>
      <c r="B86" s="54"/>
      <c r="C86" s="54"/>
      <c r="D86" s="54"/>
      <c r="E86" s="1055"/>
      <c r="F86" s="1056"/>
      <c r="G86" s="340" t="s">
        <v>71</v>
      </c>
      <c r="H86" s="1058"/>
      <c r="I86" s="1058"/>
      <c r="J86" s="1058"/>
      <c r="K86" s="1055"/>
      <c r="L86" s="1058" t="s">
        <v>71</v>
      </c>
      <c r="M86" s="1059"/>
      <c r="N86" s="1061"/>
      <c r="O86" s="1062"/>
      <c r="P86" s="1062"/>
      <c r="Q86" s="368"/>
    </row>
    <row r="87" spans="1:17">
      <c r="A87" s="54"/>
      <c r="B87" s="54"/>
      <c r="C87" s="801"/>
      <c r="D87" s="801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</row>
  </sheetData>
  <mergeCells count="100">
    <mergeCell ref="K4:Q4"/>
    <mergeCell ref="K5:K6"/>
    <mergeCell ref="G7:H7"/>
    <mergeCell ref="C2:Q2"/>
    <mergeCell ref="C3:Q3"/>
    <mergeCell ref="G4:H6"/>
    <mergeCell ref="I4:I6"/>
    <mergeCell ref="J4:J6"/>
    <mergeCell ref="A4:B4"/>
    <mergeCell ref="C4:C6"/>
    <mergeCell ref="D4:D6"/>
    <mergeCell ref="E4:E6"/>
    <mergeCell ref="F4:F6"/>
    <mergeCell ref="G11:H11"/>
    <mergeCell ref="G12:H12"/>
    <mergeCell ref="G13:H13"/>
    <mergeCell ref="G8:H8"/>
    <mergeCell ref="G9:H9"/>
    <mergeCell ref="G10:H10"/>
    <mergeCell ref="G17:H17"/>
    <mergeCell ref="G18:H18"/>
    <mergeCell ref="G19:H19"/>
    <mergeCell ref="G14:H14"/>
    <mergeCell ref="G15:H15"/>
    <mergeCell ref="G16:H16"/>
    <mergeCell ref="G23:H23"/>
    <mergeCell ref="G24:H24"/>
    <mergeCell ref="G25:H25"/>
    <mergeCell ref="G20:H20"/>
    <mergeCell ref="G21:H21"/>
    <mergeCell ref="G22:H22"/>
    <mergeCell ref="G29:H29"/>
    <mergeCell ref="G30:H30"/>
    <mergeCell ref="G31:H31"/>
    <mergeCell ref="G26:H26"/>
    <mergeCell ref="G27:H27"/>
    <mergeCell ref="G28:H28"/>
    <mergeCell ref="G35:H35"/>
    <mergeCell ref="G36:H36"/>
    <mergeCell ref="G37:H37"/>
    <mergeCell ref="G32:H32"/>
    <mergeCell ref="G33:H33"/>
    <mergeCell ref="G34:H34"/>
    <mergeCell ref="G41:H41"/>
    <mergeCell ref="G42:H42"/>
    <mergeCell ref="G43:H43"/>
    <mergeCell ref="G38:H38"/>
    <mergeCell ref="G39:H39"/>
    <mergeCell ref="G40:H40"/>
    <mergeCell ref="G47:H47"/>
    <mergeCell ref="G48:H48"/>
    <mergeCell ref="G49:H49"/>
    <mergeCell ref="G44:H44"/>
    <mergeCell ref="G45:H45"/>
    <mergeCell ref="G46:H46"/>
    <mergeCell ref="G53:H53"/>
    <mergeCell ref="G54:H54"/>
    <mergeCell ref="G55:H55"/>
    <mergeCell ref="G50:H50"/>
    <mergeCell ref="G51:H51"/>
    <mergeCell ref="G52:H52"/>
    <mergeCell ref="G59:H59"/>
    <mergeCell ref="G60:H60"/>
    <mergeCell ref="G61:H61"/>
    <mergeCell ref="G56:H56"/>
    <mergeCell ref="G57:H57"/>
    <mergeCell ref="G58:H58"/>
    <mergeCell ref="G65:H65"/>
    <mergeCell ref="G66:H66"/>
    <mergeCell ref="G67:H67"/>
    <mergeCell ref="G62:H62"/>
    <mergeCell ref="G63:H63"/>
    <mergeCell ref="G64:H64"/>
    <mergeCell ref="G71:H71"/>
    <mergeCell ref="G72:H72"/>
    <mergeCell ref="G73:H73"/>
    <mergeCell ref="G68:H68"/>
    <mergeCell ref="G69:H69"/>
    <mergeCell ref="G70:H70"/>
    <mergeCell ref="G77:H77"/>
    <mergeCell ref="G78:H78"/>
    <mergeCell ref="G79:H79"/>
    <mergeCell ref="G74:H74"/>
    <mergeCell ref="G75:H75"/>
    <mergeCell ref="G76:H76"/>
    <mergeCell ref="C87:D87"/>
    <mergeCell ref="H85:J85"/>
    <mergeCell ref="L85:M85"/>
    <mergeCell ref="N85:P85"/>
    <mergeCell ref="H86:J86"/>
    <mergeCell ref="L86:M86"/>
    <mergeCell ref="N86:P86"/>
    <mergeCell ref="K84:K86"/>
    <mergeCell ref="L84:M84"/>
    <mergeCell ref="N84:P84"/>
    <mergeCell ref="G80:H80"/>
    <mergeCell ref="G81:H81"/>
    <mergeCell ref="B83:C83"/>
    <mergeCell ref="E84:F86"/>
    <mergeCell ref="H84:J8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E87F-95F3-4D95-AC7F-A6A5980C75EE}">
  <dimension ref="A1:U23"/>
  <sheetViews>
    <sheetView workbookViewId="0">
      <selection activeCell="V18" sqref="V18"/>
    </sheetView>
  </sheetViews>
  <sheetFormatPr defaultRowHeight="15"/>
  <cols>
    <col min="1" max="1" width="3.28515625" style="324" customWidth="1"/>
    <col min="2" max="2" width="0.140625" style="324" customWidth="1"/>
    <col min="3" max="3" width="9" style="324" customWidth="1"/>
    <col min="4" max="4" width="9.140625" style="324"/>
    <col min="5" max="5" width="14.42578125" style="324" customWidth="1"/>
    <col min="6" max="6" width="9.7109375" style="324" customWidth="1"/>
    <col min="7" max="7" width="33.28515625" style="324" customWidth="1"/>
    <col min="8" max="8" width="0.140625" style="324" customWidth="1"/>
    <col min="9" max="9" width="18.28515625" style="324" customWidth="1"/>
    <col min="10" max="10" width="9.85546875" style="324" customWidth="1"/>
    <col min="11" max="11" width="15" style="324" customWidth="1"/>
    <col min="12" max="12" width="12.140625" style="324" customWidth="1"/>
    <col min="13" max="14" width="13.85546875" style="324" customWidth="1"/>
    <col min="15" max="15" width="14" style="324" customWidth="1"/>
    <col min="16" max="16" width="13.7109375" style="324" customWidth="1"/>
    <col min="17" max="17" width="0.42578125" style="324" customWidth="1"/>
    <col min="18" max="18" width="6.5703125" style="324" customWidth="1"/>
    <col min="19" max="19" width="7.85546875" style="324" customWidth="1"/>
    <col min="20" max="20" width="7.5703125" style="324" customWidth="1"/>
    <col min="21" max="21" width="15" style="324" customWidth="1"/>
    <col min="22" max="16384" width="9.140625" style="324"/>
  </cols>
  <sheetData>
    <row r="1" spans="1:21">
      <c r="A1" s="369"/>
      <c r="B1" s="369"/>
      <c r="C1" s="370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</row>
    <row r="2" spans="1:21">
      <c r="A2" s="371"/>
      <c r="B2" s="371"/>
      <c r="C2" s="1081" t="s">
        <v>557</v>
      </c>
      <c r="D2" s="1081"/>
      <c r="E2" s="1081"/>
      <c r="F2" s="1081"/>
      <c r="G2" s="1081"/>
      <c r="H2" s="1081"/>
      <c r="I2" s="1081"/>
      <c r="J2" s="1081"/>
      <c r="K2" s="1081"/>
      <c r="L2" s="1081"/>
      <c r="M2" s="1081"/>
      <c r="N2" s="1081"/>
      <c r="O2" s="1081"/>
      <c r="P2" s="1081"/>
      <c r="Q2" s="1081"/>
      <c r="R2" s="1081"/>
      <c r="S2" s="1081"/>
      <c r="T2" s="1081"/>
      <c r="U2" s="1081"/>
    </row>
    <row r="3" spans="1:21" ht="15.75" thickBot="1">
      <c r="A3" s="371"/>
      <c r="B3" s="371"/>
      <c r="C3" s="1082" t="s">
        <v>842</v>
      </c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</row>
    <row r="4" spans="1:21" ht="16.5" customHeight="1" thickTop="1" thickBot="1">
      <c r="A4" s="1083"/>
      <c r="B4" s="1083"/>
      <c r="C4" s="1084" t="s">
        <v>74</v>
      </c>
      <c r="D4" s="1085" t="s">
        <v>26</v>
      </c>
      <c r="E4" s="1085" t="s">
        <v>117</v>
      </c>
      <c r="F4" s="1085" t="s">
        <v>558</v>
      </c>
      <c r="G4" s="1086" t="s">
        <v>312</v>
      </c>
      <c r="H4" s="1086"/>
      <c r="I4" s="1085" t="s">
        <v>119</v>
      </c>
      <c r="J4" s="1085" t="s">
        <v>559</v>
      </c>
      <c r="K4" s="1087" t="s">
        <v>78</v>
      </c>
      <c r="L4" s="1087"/>
      <c r="M4" s="1087"/>
      <c r="N4" s="1087"/>
      <c r="O4" s="1087"/>
      <c r="P4" s="1087"/>
      <c r="Q4" s="1087"/>
      <c r="R4" s="1087"/>
      <c r="S4" s="1087"/>
      <c r="T4" s="1087"/>
      <c r="U4" s="1087"/>
    </row>
    <row r="5" spans="1:21" ht="16.5" thickTop="1" thickBot="1">
      <c r="A5" s="371"/>
      <c r="B5" s="371"/>
      <c r="C5" s="1084"/>
      <c r="D5" s="1085"/>
      <c r="E5" s="1085"/>
      <c r="F5" s="1085"/>
      <c r="G5" s="1086"/>
      <c r="H5" s="1086"/>
      <c r="I5" s="1085"/>
      <c r="J5" s="1085"/>
      <c r="K5" s="1088" t="s">
        <v>79</v>
      </c>
      <c r="L5" s="372" t="s">
        <v>58</v>
      </c>
      <c r="M5" s="372" t="s">
        <v>60</v>
      </c>
      <c r="N5" s="372" t="s">
        <v>43</v>
      </c>
      <c r="O5" s="372" t="s">
        <v>45</v>
      </c>
      <c r="P5" s="372" t="s">
        <v>47</v>
      </c>
      <c r="Q5" s="1089" t="s">
        <v>49</v>
      </c>
      <c r="R5" s="1089"/>
      <c r="S5" s="372" t="s">
        <v>51</v>
      </c>
      <c r="T5" s="372" t="s">
        <v>53</v>
      </c>
      <c r="U5" s="373" t="s">
        <v>55</v>
      </c>
    </row>
    <row r="6" spans="1:21" ht="60.75" customHeight="1" thickTop="1">
      <c r="A6" s="371"/>
      <c r="B6" s="371"/>
      <c r="C6" s="1084"/>
      <c r="D6" s="1085"/>
      <c r="E6" s="1085"/>
      <c r="F6" s="1085"/>
      <c r="G6" s="1086"/>
      <c r="H6" s="1086"/>
      <c r="I6" s="1085"/>
      <c r="J6" s="1085"/>
      <c r="K6" s="1088"/>
      <c r="L6" s="374" t="s">
        <v>81</v>
      </c>
      <c r="M6" s="374" t="s">
        <v>82</v>
      </c>
      <c r="N6" s="374" t="s">
        <v>83</v>
      </c>
      <c r="O6" s="374" t="s">
        <v>84</v>
      </c>
      <c r="P6" s="374" t="s">
        <v>85</v>
      </c>
      <c r="Q6" s="1090" t="s">
        <v>86</v>
      </c>
      <c r="R6" s="1090"/>
      <c r="S6" s="374" t="s">
        <v>87</v>
      </c>
      <c r="T6" s="374" t="s">
        <v>88</v>
      </c>
      <c r="U6" s="375" t="s">
        <v>560</v>
      </c>
    </row>
    <row r="7" spans="1:21" ht="26.25" customHeight="1">
      <c r="A7" s="371"/>
      <c r="B7" s="371"/>
      <c r="C7" s="376" t="s">
        <v>4</v>
      </c>
      <c r="D7" s="377" t="s">
        <v>32</v>
      </c>
      <c r="E7" s="378" t="s">
        <v>33</v>
      </c>
      <c r="F7" s="377" t="s">
        <v>104</v>
      </c>
      <c r="G7" s="1078" t="s">
        <v>105</v>
      </c>
      <c r="H7" s="1078"/>
      <c r="I7" s="379" t="s">
        <v>92</v>
      </c>
      <c r="J7" s="616">
        <v>968450</v>
      </c>
      <c r="K7" s="380">
        <f>SUM(L7:U7)</f>
        <v>547922000</v>
      </c>
      <c r="L7" s="618">
        <v>0</v>
      </c>
      <c r="M7" s="618">
        <v>0</v>
      </c>
      <c r="N7" s="618">
        <v>468442000</v>
      </c>
      <c r="O7" s="618">
        <v>79480000</v>
      </c>
      <c r="P7" s="618">
        <v>0</v>
      </c>
      <c r="Q7" s="1080">
        <v>0</v>
      </c>
      <c r="R7" s="1080"/>
      <c r="S7" s="618">
        <v>0</v>
      </c>
      <c r="T7" s="618">
        <v>0</v>
      </c>
      <c r="U7" s="619">
        <v>0</v>
      </c>
    </row>
    <row r="8" spans="1:21" ht="26.25" customHeight="1">
      <c r="A8" s="371"/>
      <c r="B8" s="371"/>
      <c r="C8" s="376" t="s">
        <v>4</v>
      </c>
      <c r="D8" s="377" t="s">
        <v>32</v>
      </c>
      <c r="E8" s="378" t="s">
        <v>33</v>
      </c>
      <c r="F8" s="377" t="s">
        <v>104</v>
      </c>
      <c r="G8" s="1078" t="s">
        <v>105</v>
      </c>
      <c r="H8" s="1078"/>
      <c r="I8" s="379" t="s">
        <v>93</v>
      </c>
      <c r="J8" s="203">
        <v>1078507</v>
      </c>
      <c r="K8" s="502">
        <f t="shared" ref="K8:K18" si="0">SUM(L8:U8)</f>
        <v>737699000</v>
      </c>
      <c r="L8" s="618">
        <v>0</v>
      </c>
      <c r="M8" s="618">
        <v>0</v>
      </c>
      <c r="N8" s="620">
        <v>629532000</v>
      </c>
      <c r="O8" s="620">
        <v>108167000</v>
      </c>
      <c r="P8" s="618">
        <v>0</v>
      </c>
      <c r="Q8" s="1080">
        <v>0</v>
      </c>
      <c r="R8" s="1080"/>
      <c r="S8" s="618">
        <v>0</v>
      </c>
      <c r="T8" s="618">
        <v>0</v>
      </c>
      <c r="U8" s="619">
        <v>0</v>
      </c>
    </row>
    <row r="9" spans="1:21" ht="26.25" customHeight="1">
      <c r="A9" s="371"/>
      <c r="B9" s="371"/>
      <c r="C9" s="376" t="s">
        <v>4</v>
      </c>
      <c r="D9" s="377" t="s">
        <v>32</v>
      </c>
      <c r="E9" s="378" t="s">
        <v>33</v>
      </c>
      <c r="F9" s="377" t="s">
        <v>104</v>
      </c>
      <c r="G9" s="1078" t="s">
        <v>105</v>
      </c>
      <c r="H9" s="1078"/>
      <c r="I9" s="379" t="s">
        <v>94</v>
      </c>
      <c r="J9" s="616">
        <v>1055000</v>
      </c>
      <c r="K9" s="502">
        <f t="shared" si="0"/>
        <v>721466742</v>
      </c>
      <c r="L9" s="618">
        <v>0</v>
      </c>
      <c r="M9" s="618">
        <v>0</v>
      </c>
      <c r="N9" s="620">
        <v>619969796</v>
      </c>
      <c r="O9" s="620">
        <v>101496946</v>
      </c>
      <c r="P9" s="618">
        <v>0</v>
      </c>
      <c r="Q9" s="1080">
        <v>0</v>
      </c>
      <c r="R9" s="1080"/>
      <c r="S9" s="618">
        <v>0</v>
      </c>
      <c r="T9" s="618">
        <v>0</v>
      </c>
      <c r="U9" s="619">
        <v>0</v>
      </c>
    </row>
    <row r="10" spans="1:21" ht="35.25" customHeight="1">
      <c r="A10" s="371"/>
      <c r="B10" s="371"/>
      <c r="C10" s="376" t="s">
        <v>4</v>
      </c>
      <c r="D10" s="377" t="s">
        <v>32</v>
      </c>
      <c r="E10" s="378" t="s">
        <v>33</v>
      </c>
      <c r="F10" s="377" t="s">
        <v>107</v>
      </c>
      <c r="G10" s="1078" t="s">
        <v>108</v>
      </c>
      <c r="H10" s="1078"/>
      <c r="I10" s="379" t="s">
        <v>92</v>
      </c>
      <c r="J10" s="617">
        <v>1</v>
      </c>
      <c r="K10" s="502">
        <f t="shared" si="0"/>
        <v>80820000</v>
      </c>
      <c r="L10" s="618">
        <v>0</v>
      </c>
      <c r="M10" s="618">
        <v>0</v>
      </c>
      <c r="N10" s="618">
        <v>0</v>
      </c>
      <c r="O10" s="618">
        <v>0</v>
      </c>
      <c r="P10" s="618">
        <v>80820000</v>
      </c>
      <c r="Q10" s="1080">
        <v>0</v>
      </c>
      <c r="R10" s="1080"/>
      <c r="S10" s="618">
        <v>0</v>
      </c>
      <c r="T10" s="618">
        <v>0</v>
      </c>
      <c r="U10" s="619">
        <v>0</v>
      </c>
    </row>
    <row r="11" spans="1:21" ht="38.25" customHeight="1">
      <c r="A11" s="371"/>
      <c r="B11" s="371"/>
      <c r="C11" s="376" t="s">
        <v>4</v>
      </c>
      <c r="D11" s="377" t="s">
        <v>32</v>
      </c>
      <c r="E11" s="378" t="s">
        <v>33</v>
      </c>
      <c r="F11" s="377" t="s">
        <v>107</v>
      </c>
      <c r="G11" s="1078" t="s">
        <v>108</v>
      </c>
      <c r="H11" s="1078"/>
      <c r="I11" s="379" t="s">
        <v>93</v>
      </c>
      <c r="J11" s="617">
        <v>1</v>
      </c>
      <c r="K11" s="502">
        <f t="shared" si="0"/>
        <v>28577495</v>
      </c>
      <c r="L11" s="618">
        <v>0</v>
      </c>
      <c r="M11" s="618">
        <v>0</v>
      </c>
      <c r="N11" s="618">
        <v>0</v>
      </c>
      <c r="O11" s="618">
        <v>0</v>
      </c>
      <c r="P11" s="620">
        <v>27043000</v>
      </c>
      <c r="Q11" s="1080">
        <v>0</v>
      </c>
      <c r="R11" s="1080"/>
      <c r="S11" s="618">
        <v>0</v>
      </c>
      <c r="T11" s="618">
        <v>0</v>
      </c>
      <c r="U11" s="619">
        <v>1534495</v>
      </c>
    </row>
    <row r="12" spans="1:21" ht="33.75" customHeight="1">
      <c r="A12" s="371"/>
      <c r="B12" s="371"/>
      <c r="C12" s="376" t="s">
        <v>4</v>
      </c>
      <c r="D12" s="377" t="s">
        <v>32</v>
      </c>
      <c r="E12" s="378" t="s">
        <v>33</v>
      </c>
      <c r="F12" s="377" t="s">
        <v>107</v>
      </c>
      <c r="G12" s="1078" t="s">
        <v>108</v>
      </c>
      <c r="H12" s="1078"/>
      <c r="I12" s="379" t="s">
        <v>94</v>
      </c>
      <c r="J12" s="617">
        <v>1</v>
      </c>
      <c r="K12" s="502">
        <f t="shared" si="0"/>
        <v>19233757</v>
      </c>
      <c r="L12" s="618">
        <v>0</v>
      </c>
      <c r="M12" s="618">
        <v>0</v>
      </c>
      <c r="N12" s="618">
        <v>0</v>
      </c>
      <c r="O12" s="618">
        <v>0</v>
      </c>
      <c r="P12" s="620">
        <v>17857172</v>
      </c>
      <c r="Q12" s="1080">
        <v>0</v>
      </c>
      <c r="R12" s="1080"/>
      <c r="S12" s="618">
        <v>0</v>
      </c>
      <c r="T12" s="618">
        <v>0</v>
      </c>
      <c r="U12" s="619">
        <v>1376585</v>
      </c>
    </row>
    <row r="13" spans="1:21" ht="26.25" customHeight="1">
      <c r="A13" s="371"/>
      <c r="B13" s="371"/>
      <c r="C13" s="376" t="s">
        <v>4</v>
      </c>
      <c r="D13" s="377" t="s">
        <v>32</v>
      </c>
      <c r="E13" s="378" t="s">
        <v>33</v>
      </c>
      <c r="F13" s="377" t="s">
        <v>157</v>
      </c>
      <c r="G13" s="1078" t="s">
        <v>158</v>
      </c>
      <c r="H13" s="1078"/>
      <c r="I13" s="379" t="s">
        <v>92</v>
      </c>
      <c r="J13" s="617">
        <v>1</v>
      </c>
      <c r="K13" s="502">
        <f t="shared" si="0"/>
        <v>202000000</v>
      </c>
      <c r="L13" s="618">
        <v>0</v>
      </c>
      <c r="M13" s="618">
        <v>202000000</v>
      </c>
      <c r="N13" s="618">
        <v>0</v>
      </c>
      <c r="O13" s="618">
        <v>0</v>
      </c>
      <c r="P13" s="618">
        <v>0</v>
      </c>
      <c r="Q13" s="1080">
        <v>0</v>
      </c>
      <c r="R13" s="1080"/>
      <c r="S13" s="618">
        <v>0</v>
      </c>
      <c r="T13" s="618">
        <v>0</v>
      </c>
      <c r="U13" s="619">
        <v>0</v>
      </c>
    </row>
    <row r="14" spans="1:21" ht="26.25" customHeight="1">
      <c r="A14" s="371"/>
      <c r="B14" s="371"/>
      <c r="C14" s="376" t="s">
        <v>4</v>
      </c>
      <c r="D14" s="377" t="s">
        <v>32</v>
      </c>
      <c r="E14" s="378" t="s">
        <v>33</v>
      </c>
      <c r="F14" s="377" t="s">
        <v>157</v>
      </c>
      <c r="G14" s="1078" t="s">
        <v>158</v>
      </c>
      <c r="H14" s="1078"/>
      <c r="I14" s="379" t="s">
        <v>93</v>
      </c>
      <c r="J14" s="617">
        <v>1</v>
      </c>
      <c r="K14" s="502">
        <f t="shared" si="0"/>
        <v>202000000</v>
      </c>
      <c r="L14" s="618">
        <v>0</v>
      </c>
      <c r="M14" s="618">
        <v>202000000</v>
      </c>
      <c r="N14" s="618">
        <v>0</v>
      </c>
      <c r="O14" s="618">
        <v>0</v>
      </c>
      <c r="P14" s="618">
        <v>0</v>
      </c>
      <c r="Q14" s="1080">
        <v>0</v>
      </c>
      <c r="R14" s="1080"/>
      <c r="S14" s="618">
        <v>0</v>
      </c>
      <c r="T14" s="618">
        <v>0</v>
      </c>
      <c r="U14" s="619">
        <v>0</v>
      </c>
    </row>
    <row r="15" spans="1:21" ht="26.25" customHeight="1">
      <c r="A15" s="371"/>
      <c r="B15" s="371"/>
      <c r="C15" s="376" t="s">
        <v>4</v>
      </c>
      <c r="D15" s="377" t="s">
        <v>32</v>
      </c>
      <c r="E15" s="378" t="s">
        <v>33</v>
      </c>
      <c r="F15" s="377" t="s">
        <v>157</v>
      </c>
      <c r="G15" s="1078" t="s">
        <v>158</v>
      </c>
      <c r="H15" s="1078"/>
      <c r="I15" s="379" t="s">
        <v>94</v>
      </c>
      <c r="J15" s="617">
        <v>1</v>
      </c>
      <c r="K15" s="502">
        <f t="shared" si="0"/>
        <v>202000000</v>
      </c>
      <c r="L15" s="618">
        <v>0</v>
      </c>
      <c r="M15" s="618">
        <v>202000000</v>
      </c>
      <c r="N15" s="618">
        <v>0</v>
      </c>
      <c r="O15" s="618">
        <v>0</v>
      </c>
      <c r="P15" s="618">
        <v>0</v>
      </c>
      <c r="Q15" s="1080">
        <v>0</v>
      </c>
      <c r="R15" s="1080"/>
      <c r="S15" s="618">
        <v>0</v>
      </c>
      <c r="T15" s="618">
        <v>0</v>
      </c>
      <c r="U15" s="619">
        <v>0</v>
      </c>
    </row>
    <row r="16" spans="1:21" ht="26.25" customHeight="1">
      <c r="A16" s="371"/>
      <c r="B16" s="371"/>
      <c r="C16" s="376"/>
      <c r="D16" s="377"/>
      <c r="E16" s="378"/>
      <c r="F16" s="377"/>
      <c r="G16" s="1078" t="s">
        <v>561</v>
      </c>
      <c r="H16" s="1078"/>
      <c r="I16" s="671" t="s">
        <v>92</v>
      </c>
      <c r="J16" s="672"/>
      <c r="K16" s="670">
        <f t="shared" si="0"/>
        <v>830742000</v>
      </c>
      <c r="L16" s="670">
        <v>0</v>
      </c>
      <c r="M16" s="670">
        <f>M7+M10+M13</f>
        <v>202000000</v>
      </c>
      <c r="N16" s="670">
        <f>N7+N10+N13</f>
        <v>468442000</v>
      </c>
      <c r="O16" s="670">
        <f>O7+O10+O13</f>
        <v>79480000</v>
      </c>
      <c r="P16" s="670">
        <f>P7+P10+P13</f>
        <v>80820000</v>
      </c>
      <c r="Q16" s="1079">
        <v>0</v>
      </c>
      <c r="R16" s="1079"/>
      <c r="S16" s="670">
        <v>0</v>
      </c>
      <c r="T16" s="670">
        <v>0</v>
      </c>
      <c r="U16" s="670">
        <f>U7+U10+U13</f>
        <v>0</v>
      </c>
    </row>
    <row r="17" spans="1:21" ht="26.25" customHeight="1">
      <c r="A17" s="371"/>
      <c r="B17" s="371"/>
      <c r="C17" s="376"/>
      <c r="D17" s="377"/>
      <c r="E17" s="378"/>
      <c r="F17" s="377"/>
      <c r="G17" s="1078" t="s">
        <v>561</v>
      </c>
      <c r="H17" s="1078"/>
      <c r="I17" s="671" t="s">
        <v>93</v>
      </c>
      <c r="J17" s="672"/>
      <c r="K17" s="670">
        <f t="shared" si="0"/>
        <v>968276495</v>
      </c>
      <c r="L17" s="670">
        <v>0</v>
      </c>
      <c r="M17" s="670">
        <f>M8+M11+M14</f>
        <v>202000000</v>
      </c>
      <c r="N17" s="670">
        <f t="shared" ref="N17:P17" si="1">N8+N11+N14</f>
        <v>629532000</v>
      </c>
      <c r="O17" s="670">
        <f t="shared" si="1"/>
        <v>108167000</v>
      </c>
      <c r="P17" s="670">
        <f t="shared" si="1"/>
        <v>27043000</v>
      </c>
      <c r="Q17" s="1079">
        <v>0</v>
      </c>
      <c r="R17" s="1079"/>
      <c r="S17" s="670">
        <v>0</v>
      </c>
      <c r="T17" s="670">
        <v>0</v>
      </c>
      <c r="U17" s="670">
        <f t="shared" ref="U17:U18" si="2">U8+U11+U14</f>
        <v>1534495</v>
      </c>
    </row>
    <row r="18" spans="1:21" ht="26.25" customHeight="1">
      <c r="A18" s="371"/>
      <c r="B18" s="371"/>
      <c r="C18" s="376"/>
      <c r="D18" s="377"/>
      <c r="E18" s="378"/>
      <c r="F18" s="377"/>
      <c r="G18" s="1078" t="s">
        <v>561</v>
      </c>
      <c r="H18" s="1078"/>
      <c r="I18" s="671" t="s">
        <v>94</v>
      </c>
      <c r="J18" s="672"/>
      <c r="K18" s="670">
        <f t="shared" si="0"/>
        <v>942700499</v>
      </c>
      <c r="L18" s="670">
        <v>0</v>
      </c>
      <c r="M18" s="670">
        <f>M9+M12+M15</f>
        <v>202000000</v>
      </c>
      <c r="N18" s="670">
        <f t="shared" ref="N18:P18" si="3">N9+N12+N15</f>
        <v>619969796</v>
      </c>
      <c r="O18" s="670">
        <f t="shared" si="3"/>
        <v>101496946</v>
      </c>
      <c r="P18" s="670">
        <f t="shared" si="3"/>
        <v>17857172</v>
      </c>
      <c r="Q18" s="1079">
        <v>0</v>
      </c>
      <c r="R18" s="1079"/>
      <c r="S18" s="670">
        <v>0</v>
      </c>
      <c r="T18" s="670">
        <v>0</v>
      </c>
      <c r="U18" s="670">
        <f t="shared" si="2"/>
        <v>1376585</v>
      </c>
    </row>
    <row r="19" spans="1:21">
      <c r="A19" s="369"/>
      <c r="B19" s="1073"/>
      <c r="C19" s="1073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</row>
    <row r="20" spans="1:21">
      <c r="A20" s="369"/>
      <c r="B20" s="369"/>
      <c r="C20" s="369"/>
      <c r="D20" s="369"/>
      <c r="E20" s="1075" t="s">
        <v>113</v>
      </c>
      <c r="F20" s="1075"/>
      <c r="G20" s="381" t="s">
        <v>69</v>
      </c>
      <c r="H20" s="1076" t="s">
        <v>565</v>
      </c>
      <c r="I20" s="1076"/>
      <c r="J20" s="1076"/>
      <c r="K20" s="1077" t="s">
        <v>68</v>
      </c>
      <c r="L20" s="1074" t="s">
        <v>69</v>
      </c>
      <c r="M20" s="1074"/>
      <c r="N20" s="1076"/>
      <c r="O20" s="1076"/>
      <c r="P20" s="1076"/>
      <c r="Q20" s="1076"/>
      <c r="R20" s="369"/>
      <c r="S20" s="369"/>
      <c r="T20" s="369"/>
      <c r="U20" s="369"/>
    </row>
    <row r="21" spans="1:21">
      <c r="A21" s="369"/>
      <c r="B21" s="369"/>
      <c r="C21" s="369"/>
      <c r="D21" s="369"/>
      <c r="E21" s="1075"/>
      <c r="F21" s="1075"/>
      <c r="G21" s="381" t="s">
        <v>70</v>
      </c>
      <c r="H21" s="1074"/>
      <c r="I21" s="1074"/>
      <c r="J21" s="1074"/>
      <c r="K21" s="1077"/>
      <c r="L21" s="1074" t="s">
        <v>70</v>
      </c>
      <c r="M21" s="1074"/>
      <c r="N21" s="1074"/>
      <c r="O21" s="1074"/>
      <c r="P21" s="1074"/>
      <c r="Q21" s="1074"/>
      <c r="R21" s="369"/>
      <c r="S21" s="369"/>
      <c r="T21" s="369"/>
      <c r="U21" s="369"/>
    </row>
    <row r="22" spans="1:21">
      <c r="A22" s="369"/>
      <c r="B22" s="369"/>
      <c r="C22" s="369"/>
      <c r="D22" s="369"/>
      <c r="E22" s="1075"/>
      <c r="F22" s="1075"/>
      <c r="G22" s="381" t="s">
        <v>71</v>
      </c>
      <c r="H22" s="1074"/>
      <c r="I22" s="1074"/>
      <c r="J22" s="1074"/>
      <c r="K22" s="1077"/>
      <c r="L22" s="1074" t="s">
        <v>71</v>
      </c>
      <c r="M22" s="1074"/>
      <c r="N22" s="1074"/>
      <c r="O22" s="1074"/>
      <c r="P22" s="1074"/>
      <c r="Q22" s="1074"/>
      <c r="R22" s="369"/>
      <c r="S22" s="369"/>
      <c r="T22" s="369"/>
      <c r="U22" s="369"/>
    </row>
    <row r="23" spans="1:21">
      <c r="A23" s="369"/>
      <c r="B23" s="369"/>
      <c r="C23" s="1073"/>
      <c r="D23" s="1073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</row>
  </sheetData>
  <mergeCells count="51"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  <mergeCell ref="G7:H7"/>
    <mergeCell ref="Q7:R7"/>
    <mergeCell ref="G8:H8"/>
    <mergeCell ref="Q8:R8"/>
    <mergeCell ref="G9:H9"/>
    <mergeCell ref="Q9:R9"/>
    <mergeCell ref="G10:H10"/>
    <mergeCell ref="Q10:R10"/>
    <mergeCell ref="G11:H11"/>
    <mergeCell ref="Q11:R11"/>
    <mergeCell ref="G12:H12"/>
    <mergeCell ref="Q12:R12"/>
    <mergeCell ref="G13:H13"/>
    <mergeCell ref="Q13:R13"/>
    <mergeCell ref="G14:H14"/>
    <mergeCell ref="Q14:R14"/>
    <mergeCell ref="G15:H15"/>
    <mergeCell ref="Q15:R15"/>
    <mergeCell ref="G16:H16"/>
    <mergeCell ref="Q16:R16"/>
    <mergeCell ref="G17:H17"/>
    <mergeCell ref="Q17:R17"/>
    <mergeCell ref="G18:H18"/>
    <mergeCell ref="Q18:R18"/>
    <mergeCell ref="B19:C19"/>
    <mergeCell ref="C23:D23"/>
    <mergeCell ref="H21:J21"/>
    <mergeCell ref="L21:M21"/>
    <mergeCell ref="N21:Q21"/>
    <mergeCell ref="H22:J22"/>
    <mergeCell ref="L22:M22"/>
    <mergeCell ref="N22:Q22"/>
    <mergeCell ref="E20:F22"/>
    <mergeCell ref="H20:J20"/>
    <mergeCell ref="K20:K22"/>
    <mergeCell ref="L20:M20"/>
    <mergeCell ref="N20:Q2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BD5C-2D7B-4271-B531-707489F5AE00}">
  <dimension ref="A1:N64"/>
  <sheetViews>
    <sheetView topLeftCell="B1" workbookViewId="0">
      <selection activeCell="C4" sqref="C4:D4"/>
    </sheetView>
  </sheetViews>
  <sheetFormatPr defaultRowHeight="15"/>
  <cols>
    <col min="1" max="1" width="3.28515625" style="324" hidden="1" customWidth="1"/>
    <col min="2" max="2" width="11" style="324" customWidth="1"/>
    <col min="3" max="3" width="43.7109375" style="324" customWidth="1"/>
    <col min="4" max="4" width="6.5703125" style="324" customWidth="1"/>
    <col min="5" max="5" width="10.7109375" style="324" customWidth="1"/>
    <col min="6" max="7" width="10.85546875" style="324" customWidth="1"/>
    <col min="8" max="8" width="9.28515625" style="324" customWidth="1"/>
    <col min="9" max="9" width="11.28515625" style="324" customWidth="1"/>
    <col min="10" max="10" width="10.7109375" style="324" customWidth="1"/>
    <col min="11" max="11" width="8.5703125" style="324" customWidth="1"/>
    <col min="12" max="13" width="9.140625" style="324"/>
    <col min="14" max="14" width="11.140625" style="324" bestFit="1" customWidth="1"/>
    <col min="15" max="16384" width="9.140625" style="324"/>
  </cols>
  <sheetData>
    <row r="1" spans="1:11">
      <c r="A1" s="382"/>
      <c r="B1" s="383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7.25">
      <c r="A2" s="384"/>
      <c r="B2" s="1120" t="s">
        <v>566</v>
      </c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1" ht="18" thickBot="1">
      <c r="A3" s="384"/>
      <c r="B3" s="1121" t="s">
        <v>845</v>
      </c>
      <c r="C3" s="1121"/>
      <c r="D3" s="1121"/>
      <c r="E3" s="1121"/>
      <c r="F3" s="1121"/>
      <c r="G3" s="384"/>
      <c r="H3" s="384"/>
      <c r="I3" s="384"/>
      <c r="J3" s="384"/>
      <c r="K3" s="384"/>
    </row>
    <row r="4" spans="1:11">
      <c r="A4" s="385"/>
      <c r="B4" s="386" t="s">
        <v>2</v>
      </c>
      <c r="C4" s="1122" t="s">
        <v>873</v>
      </c>
      <c r="D4" s="1122"/>
      <c r="E4" s="1123" t="s">
        <v>567</v>
      </c>
      <c r="F4" s="1123"/>
      <c r="G4" s="1124" t="s">
        <v>4</v>
      </c>
      <c r="H4" s="1124"/>
      <c r="I4" s="1124"/>
      <c r="J4" s="1124"/>
      <c r="K4" s="1125"/>
    </row>
    <row r="5" spans="1:11" ht="26.25" thickBot="1">
      <c r="A5" s="384"/>
      <c r="B5" s="387" t="s">
        <v>568</v>
      </c>
      <c r="C5" s="1126" t="s">
        <v>29</v>
      </c>
      <c r="D5" s="1126"/>
      <c r="E5" s="1127" t="s">
        <v>26</v>
      </c>
      <c r="F5" s="1127"/>
      <c r="G5" s="1128" t="s">
        <v>28</v>
      </c>
      <c r="H5" s="1128"/>
      <c r="I5" s="1128"/>
      <c r="J5" s="1128"/>
      <c r="K5" s="1129"/>
    </row>
    <row r="6" spans="1:11" ht="65.25" customHeight="1">
      <c r="A6" s="384"/>
      <c r="B6" s="388" t="s">
        <v>569</v>
      </c>
      <c r="C6" s="1116" t="s">
        <v>570</v>
      </c>
      <c r="D6" s="1116"/>
      <c r="E6" s="1116"/>
      <c r="F6" s="1116"/>
      <c r="G6" s="1116"/>
      <c r="H6" s="1116"/>
      <c r="I6" s="1116"/>
      <c r="J6" s="1116"/>
      <c r="K6" s="1117"/>
    </row>
    <row r="7" spans="1:11" ht="17.25">
      <c r="A7" s="384"/>
      <c r="B7" s="1118" t="s">
        <v>571</v>
      </c>
      <c r="C7" s="1119"/>
      <c r="D7" s="1130" t="s">
        <v>572</v>
      </c>
      <c r="E7" s="1130"/>
      <c r="F7" s="1130"/>
      <c r="G7" s="1130"/>
      <c r="H7" s="1130"/>
      <c r="I7" s="1130"/>
      <c r="J7" s="1130"/>
      <c r="K7" s="1131"/>
    </row>
    <row r="8" spans="1:11" ht="50.25" customHeight="1">
      <c r="A8" s="384"/>
      <c r="B8" s="389" t="s">
        <v>573</v>
      </c>
      <c r="C8" s="390" t="s">
        <v>574</v>
      </c>
      <c r="D8" s="391" t="s">
        <v>575</v>
      </c>
      <c r="E8" s="391" t="s">
        <v>576</v>
      </c>
      <c r="F8" s="391" t="s">
        <v>577</v>
      </c>
      <c r="G8" s="392" t="s">
        <v>578</v>
      </c>
      <c r="H8" s="392" t="s">
        <v>579</v>
      </c>
      <c r="I8" s="392" t="s">
        <v>580</v>
      </c>
      <c r="J8" s="391" t="s">
        <v>581</v>
      </c>
      <c r="K8" s="393" t="s">
        <v>582</v>
      </c>
    </row>
    <row r="9" spans="1:11" ht="16.5" customHeight="1">
      <c r="A9" s="384"/>
      <c r="B9" s="394"/>
      <c r="C9" s="395" t="s">
        <v>583</v>
      </c>
      <c r="D9" s="396"/>
      <c r="E9" s="397"/>
      <c r="F9" s="398" t="s">
        <v>584</v>
      </c>
      <c r="G9" s="399" t="s">
        <v>585</v>
      </c>
      <c r="H9" s="399" t="s">
        <v>585</v>
      </c>
      <c r="I9" s="399" t="s">
        <v>585</v>
      </c>
      <c r="J9" s="399" t="s">
        <v>586</v>
      </c>
      <c r="K9" s="400">
        <v>1</v>
      </c>
    </row>
    <row r="10" spans="1:11">
      <c r="A10" s="384"/>
      <c r="B10" s="394"/>
      <c r="C10" s="395" t="s">
        <v>587</v>
      </c>
      <c r="D10" s="396" t="s">
        <v>588</v>
      </c>
      <c r="E10" s="397"/>
      <c r="F10" s="398" t="s">
        <v>589</v>
      </c>
      <c r="G10" s="399" t="s">
        <v>589</v>
      </c>
      <c r="H10" s="399" t="s">
        <v>589</v>
      </c>
      <c r="I10" s="399" t="s">
        <v>589</v>
      </c>
      <c r="J10" s="399" t="s">
        <v>586</v>
      </c>
      <c r="K10" s="400">
        <v>1</v>
      </c>
    </row>
    <row r="11" spans="1:11" ht="18.75" customHeight="1">
      <c r="A11" s="384"/>
      <c r="B11" s="394" t="s">
        <v>28</v>
      </c>
      <c r="C11" s="395" t="s">
        <v>590</v>
      </c>
      <c r="D11" s="396" t="s">
        <v>588</v>
      </c>
      <c r="E11" s="397"/>
      <c r="F11" s="398" t="s">
        <v>591</v>
      </c>
      <c r="G11" s="399" t="s">
        <v>591</v>
      </c>
      <c r="H11" s="399" t="s">
        <v>591</v>
      </c>
      <c r="I11" s="399" t="s">
        <v>591</v>
      </c>
      <c r="J11" s="399" t="s">
        <v>586</v>
      </c>
      <c r="K11" s="400">
        <v>1</v>
      </c>
    </row>
    <row r="12" spans="1:11" ht="17.25">
      <c r="A12" s="384"/>
      <c r="B12" s="1118" t="s">
        <v>592</v>
      </c>
      <c r="C12" s="1119"/>
      <c r="D12" s="1097"/>
      <c r="E12" s="1097"/>
      <c r="F12" s="1097"/>
      <c r="G12" s="1097"/>
      <c r="H12" s="1097"/>
      <c r="I12" s="1097"/>
      <c r="J12" s="1097"/>
      <c r="K12" s="1098"/>
    </row>
    <row r="13" spans="1:11" ht="17.25" customHeight="1">
      <c r="A13" s="384"/>
      <c r="B13" s="401" t="s">
        <v>593</v>
      </c>
      <c r="C13" s="1116" t="s">
        <v>594</v>
      </c>
      <c r="D13" s="1116"/>
      <c r="E13" s="1116"/>
      <c r="F13" s="1116"/>
      <c r="G13" s="1116"/>
      <c r="H13" s="1116"/>
      <c r="I13" s="1116"/>
      <c r="J13" s="1116"/>
      <c r="K13" s="1117"/>
    </row>
    <row r="14" spans="1:11">
      <c r="A14" s="384"/>
      <c r="B14" s="402"/>
      <c r="C14" s="403" t="s">
        <v>595</v>
      </c>
      <c r="D14" s="399"/>
      <c r="E14" s="399"/>
      <c r="F14" s="398" t="s">
        <v>596</v>
      </c>
      <c r="G14" s="399" t="s">
        <v>596</v>
      </c>
      <c r="H14" s="399" t="s">
        <v>596</v>
      </c>
      <c r="I14" s="399" t="s">
        <v>596</v>
      </c>
      <c r="J14" s="399" t="s">
        <v>586</v>
      </c>
      <c r="K14" s="400">
        <v>1</v>
      </c>
    </row>
    <row r="15" spans="1:11" ht="18">
      <c r="A15" s="384"/>
      <c r="B15" s="402" t="s">
        <v>28</v>
      </c>
      <c r="C15" s="403" t="s">
        <v>597</v>
      </c>
      <c r="D15" s="399"/>
      <c r="E15" s="399"/>
      <c r="F15" s="398" t="s">
        <v>598</v>
      </c>
      <c r="G15" s="399" t="s">
        <v>598</v>
      </c>
      <c r="H15" s="399" t="s">
        <v>598</v>
      </c>
      <c r="I15" s="399" t="s">
        <v>598</v>
      </c>
      <c r="J15" s="399" t="s">
        <v>586</v>
      </c>
      <c r="K15" s="400">
        <v>1</v>
      </c>
    </row>
    <row r="16" spans="1:11" ht="18">
      <c r="A16" s="384"/>
      <c r="B16" s="402"/>
      <c r="C16" s="403" t="s">
        <v>599</v>
      </c>
      <c r="D16" s="399" t="s">
        <v>588</v>
      </c>
      <c r="E16" s="399"/>
      <c r="F16" s="398" t="s">
        <v>586</v>
      </c>
      <c r="G16" s="399"/>
      <c r="H16" s="399"/>
      <c r="I16" s="399"/>
      <c r="J16" s="399"/>
      <c r="K16" s="400"/>
    </row>
    <row r="17" spans="1:14">
      <c r="A17" s="384"/>
      <c r="B17" s="402"/>
      <c r="C17" s="403" t="s">
        <v>600</v>
      </c>
      <c r="D17" s="399"/>
      <c r="E17" s="399"/>
      <c r="F17" s="398" t="s">
        <v>601</v>
      </c>
      <c r="G17" s="399" t="s">
        <v>601</v>
      </c>
      <c r="H17" s="399" t="s">
        <v>601</v>
      </c>
      <c r="I17" s="399" t="s">
        <v>601</v>
      </c>
      <c r="J17" s="399" t="s">
        <v>586</v>
      </c>
      <c r="K17" s="400">
        <v>1</v>
      </c>
    </row>
    <row r="18" spans="1:14">
      <c r="A18" s="384"/>
      <c r="B18" s="402"/>
      <c r="C18" s="403" t="s">
        <v>602</v>
      </c>
      <c r="D18" s="399"/>
      <c r="E18" s="399"/>
      <c r="F18" s="398" t="s">
        <v>603</v>
      </c>
      <c r="G18" s="399" t="s">
        <v>603</v>
      </c>
      <c r="H18" s="399" t="s">
        <v>603</v>
      </c>
      <c r="I18" s="399" t="s">
        <v>603</v>
      </c>
      <c r="J18" s="399" t="s">
        <v>586</v>
      </c>
      <c r="K18" s="400">
        <v>1</v>
      </c>
    </row>
    <row r="19" spans="1:14" ht="17.25">
      <c r="A19" s="384"/>
      <c r="B19" s="1093" t="s">
        <v>604</v>
      </c>
      <c r="C19" s="1094"/>
      <c r="D19" s="1095"/>
      <c r="E19" s="1095"/>
      <c r="F19" s="1095"/>
      <c r="G19" s="1095"/>
      <c r="H19" s="1095"/>
      <c r="I19" s="1095"/>
      <c r="J19" s="1095"/>
      <c r="K19" s="1096"/>
    </row>
    <row r="20" spans="1:14" ht="25.5">
      <c r="A20" s="384"/>
      <c r="B20" s="404" t="s">
        <v>605</v>
      </c>
      <c r="C20" s="405" t="s">
        <v>606</v>
      </c>
      <c r="D20" s="1097"/>
      <c r="E20" s="1097"/>
      <c r="F20" s="1097"/>
      <c r="G20" s="1097"/>
      <c r="H20" s="1097"/>
      <c r="I20" s="1097"/>
      <c r="J20" s="1097"/>
      <c r="K20" s="1098"/>
    </row>
    <row r="21" spans="1:14">
      <c r="A21" s="384"/>
      <c r="B21" s="406" t="s">
        <v>274</v>
      </c>
      <c r="C21" s="407" t="s">
        <v>275</v>
      </c>
      <c r="D21" s="408"/>
      <c r="E21" s="409" t="s">
        <v>371</v>
      </c>
      <c r="F21" s="410">
        <v>138</v>
      </c>
      <c r="G21" s="411">
        <v>160</v>
      </c>
      <c r="H21" s="411">
        <v>161</v>
      </c>
      <c r="I21" s="411">
        <v>151</v>
      </c>
      <c r="J21" s="411">
        <f t="shared" ref="J21:J40" si="0">H21-I21</f>
        <v>10</v>
      </c>
      <c r="K21" s="412">
        <f>I21/H21*100</f>
        <v>93.788819875776397</v>
      </c>
      <c r="N21" s="413"/>
    </row>
    <row r="22" spans="1:14">
      <c r="A22" s="384"/>
      <c r="B22" s="406"/>
      <c r="C22" s="407"/>
      <c r="D22" s="408"/>
      <c r="E22" s="409" t="s">
        <v>607</v>
      </c>
      <c r="F22" s="410">
        <v>1160322650</v>
      </c>
      <c r="G22" s="414">
        <v>1344940000</v>
      </c>
      <c r="H22" s="414">
        <v>1274848000</v>
      </c>
      <c r="I22" s="414">
        <v>1267904304</v>
      </c>
      <c r="J22" s="414">
        <f t="shared" si="0"/>
        <v>6943696</v>
      </c>
      <c r="K22" s="412">
        <f t="shared" ref="K22:K40" si="1">I22/H22*100</f>
        <v>99.455331459122974</v>
      </c>
      <c r="N22" s="413"/>
    </row>
    <row r="23" spans="1:14">
      <c r="A23" s="384"/>
      <c r="B23" s="406" t="s">
        <v>276</v>
      </c>
      <c r="C23" s="407" t="s">
        <v>277</v>
      </c>
      <c r="D23" s="408"/>
      <c r="E23" s="409" t="s">
        <v>372</v>
      </c>
      <c r="F23" s="410">
        <v>79</v>
      </c>
      <c r="G23" s="414">
        <v>56</v>
      </c>
      <c r="H23" s="414">
        <v>86</v>
      </c>
      <c r="I23" s="414">
        <v>80</v>
      </c>
      <c r="J23" s="411">
        <f t="shared" si="0"/>
        <v>6</v>
      </c>
      <c r="K23" s="412">
        <f t="shared" si="1"/>
        <v>93.023255813953483</v>
      </c>
    </row>
    <row r="24" spans="1:14">
      <c r="A24" s="384"/>
      <c r="B24" s="406"/>
      <c r="C24" s="407"/>
      <c r="D24" s="408"/>
      <c r="E24" s="409" t="s">
        <v>607</v>
      </c>
      <c r="F24" s="410">
        <v>110619546.5</v>
      </c>
      <c r="G24" s="414">
        <v>80980000</v>
      </c>
      <c r="H24" s="414">
        <v>123514876</v>
      </c>
      <c r="I24" s="414">
        <v>114030294</v>
      </c>
      <c r="J24" s="414">
        <f t="shared" si="0"/>
        <v>9484582</v>
      </c>
      <c r="K24" s="412">
        <f t="shared" si="1"/>
        <v>92.32110146797217</v>
      </c>
    </row>
    <row r="25" spans="1:14">
      <c r="A25" s="384"/>
      <c r="B25" s="406" t="s">
        <v>278</v>
      </c>
      <c r="C25" s="407" t="s">
        <v>279</v>
      </c>
      <c r="D25" s="408"/>
      <c r="E25" s="409" t="s">
        <v>373</v>
      </c>
      <c r="F25" s="410">
        <v>263</v>
      </c>
      <c r="G25" s="414">
        <v>254</v>
      </c>
      <c r="H25" s="414">
        <v>358</v>
      </c>
      <c r="I25" s="414">
        <v>350</v>
      </c>
      <c r="J25" s="411">
        <f t="shared" si="0"/>
        <v>8</v>
      </c>
      <c r="K25" s="412">
        <f t="shared" si="1"/>
        <v>97.765363128491629</v>
      </c>
    </row>
    <row r="26" spans="1:14">
      <c r="A26" s="384"/>
      <c r="B26" s="406"/>
      <c r="C26" s="407"/>
      <c r="D26" s="408"/>
      <c r="E26" s="409" t="s">
        <v>607</v>
      </c>
      <c r="F26" s="410">
        <v>54656732.350000001</v>
      </c>
      <c r="G26" s="414">
        <v>52920000</v>
      </c>
      <c r="H26" s="414">
        <v>74522000</v>
      </c>
      <c r="I26" s="414">
        <v>71715653</v>
      </c>
      <c r="J26" s="414">
        <f t="shared" si="0"/>
        <v>2806347</v>
      </c>
      <c r="K26" s="412">
        <f t="shared" si="1"/>
        <v>96.23420332250879</v>
      </c>
    </row>
    <row r="27" spans="1:14">
      <c r="A27" s="384"/>
      <c r="B27" s="406" t="s">
        <v>284</v>
      </c>
      <c r="C27" s="407" t="s">
        <v>285</v>
      </c>
      <c r="D27" s="408"/>
      <c r="E27" s="409" t="s">
        <v>375</v>
      </c>
      <c r="F27" s="410">
        <v>246</v>
      </c>
      <c r="G27" s="414">
        <v>347</v>
      </c>
      <c r="H27" s="414">
        <v>538</v>
      </c>
      <c r="I27" s="414">
        <v>326</v>
      </c>
      <c r="J27" s="411">
        <f t="shared" si="0"/>
        <v>212</v>
      </c>
      <c r="K27" s="412">
        <f t="shared" si="1"/>
        <v>60.594795539033456</v>
      </c>
    </row>
    <row r="28" spans="1:14">
      <c r="A28" s="384"/>
      <c r="B28" s="406"/>
      <c r="C28" s="407"/>
      <c r="D28" s="408"/>
      <c r="E28" s="409" t="s">
        <v>607</v>
      </c>
      <c r="F28" s="410">
        <v>18603699</v>
      </c>
      <c r="G28" s="414">
        <v>26300000</v>
      </c>
      <c r="H28" s="414">
        <v>40780000</v>
      </c>
      <c r="I28" s="414">
        <v>24574000</v>
      </c>
      <c r="J28" s="414">
        <f t="shared" si="0"/>
        <v>16206000</v>
      </c>
      <c r="K28" s="412">
        <f t="shared" si="1"/>
        <v>60.259931338891612</v>
      </c>
    </row>
    <row r="29" spans="1:14">
      <c r="A29" s="384"/>
      <c r="B29" s="406" t="s">
        <v>286</v>
      </c>
      <c r="C29" s="407" t="s">
        <v>287</v>
      </c>
      <c r="D29" s="408"/>
      <c r="E29" s="409" t="s">
        <v>375</v>
      </c>
      <c r="F29" s="410">
        <v>45</v>
      </c>
      <c r="G29" s="414">
        <v>64</v>
      </c>
      <c r="H29" s="414">
        <v>87</v>
      </c>
      <c r="I29" s="414">
        <v>87</v>
      </c>
      <c r="J29" s="411">
        <f t="shared" si="0"/>
        <v>0</v>
      </c>
      <c r="K29" s="412">
        <f t="shared" si="1"/>
        <v>100</v>
      </c>
    </row>
    <row r="30" spans="1:14">
      <c r="A30" s="384"/>
      <c r="B30" s="406"/>
      <c r="C30" s="407"/>
      <c r="D30" s="408"/>
      <c r="E30" s="409" t="s">
        <v>607</v>
      </c>
      <c r="F30" s="410">
        <v>2126181</v>
      </c>
      <c r="G30" s="414">
        <v>3100000</v>
      </c>
      <c r="H30" s="414">
        <v>4180000</v>
      </c>
      <c r="I30" s="414">
        <v>4180000</v>
      </c>
      <c r="J30" s="414">
        <f t="shared" si="0"/>
        <v>0</v>
      </c>
      <c r="K30" s="412">
        <f t="shared" si="1"/>
        <v>100</v>
      </c>
    </row>
    <row r="31" spans="1:14">
      <c r="A31" s="384"/>
      <c r="B31" s="406" t="s">
        <v>296</v>
      </c>
      <c r="C31" s="407" t="s">
        <v>608</v>
      </c>
      <c r="D31" s="408"/>
      <c r="E31" s="409" t="s">
        <v>377</v>
      </c>
      <c r="F31" s="410">
        <v>11</v>
      </c>
      <c r="G31" s="414">
        <v>29</v>
      </c>
      <c r="H31" s="414">
        <v>29</v>
      </c>
      <c r="I31" s="414">
        <v>2</v>
      </c>
      <c r="J31" s="411">
        <f t="shared" si="0"/>
        <v>27</v>
      </c>
      <c r="K31" s="412">
        <f t="shared" si="1"/>
        <v>6.8965517241379306</v>
      </c>
    </row>
    <row r="32" spans="1:14">
      <c r="A32" s="384"/>
      <c r="B32" s="406"/>
      <c r="C32" s="407"/>
      <c r="D32" s="408"/>
      <c r="E32" s="409" t="s">
        <v>607</v>
      </c>
      <c r="F32" s="410">
        <v>9277940</v>
      </c>
      <c r="G32" s="414">
        <v>23991000</v>
      </c>
      <c r="H32" s="414">
        <v>23991000</v>
      </c>
      <c r="I32" s="414">
        <v>1575180</v>
      </c>
      <c r="J32" s="414">
        <f t="shared" si="0"/>
        <v>22415820</v>
      </c>
      <c r="K32" s="412">
        <f t="shared" si="1"/>
        <v>6.56571214205327</v>
      </c>
    </row>
    <row r="33" spans="1:11">
      <c r="A33" s="384"/>
      <c r="B33" s="406" t="s">
        <v>298</v>
      </c>
      <c r="C33" s="407" t="s">
        <v>609</v>
      </c>
      <c r="D33" s="408"/>
      <c r="E33" s="409" t="s">
        <v>377</v>
      </c>
      <c r="F33" s="410">
        <v>6</v>
      </c>
      <c r="G33" s="414">
        <v>28</v>
      </c>
      <c r="H33" s="414">
        <v>22</v>
      </c>
      <c r="I33" s="414">
        <v>20</v>
      </c>
      <c r="J33" s="411">
        <f t="shared" si="0"/>
        <v>2</v>
      </c>
      <c r="K33" s="412">
        <f t="shared" si="1"/>
        <v>90.909090909090907</v>
      </c>
    </row>
    <row r="34" spans="1:11">
      <c r="A34" s="384"/>
      <c r="B34" s="406"/>
      <c r="C34" s="407"/>
      <c r="D34" s="408"/>
      <c r="E34" s="409" t="s">
        <v>607</v>
      </c>
      <c r="F34" s="410">
        <v>4254024</v>
      </c>
      <c r="G34" s="414">
        <v>19950000</v>
      </c>
      <c r="H34" s="414">
        <v>15950000</v>
      </c>
      <c r="I34" s="414">
        <v>14239200</v>
      </c>
      <c r="J34" s="414">
        <f t="shared" si="0"/>
        <v>1710800</v>
      </c>
      <c r="K34" s="412">
        <f t="shared" si="1"/>
        <v>89.273981191222575</v>
      </c>
    </row>
    <row r="35" spans="1:11">
      <c r="A35" s="384"/>
      <c r="B35" s="406" t="s">
        <v>292</v>
      </c>
      <c r="C35" s="407" t="s">
        <v>293</v>
      </c>
      <c r="D35" s="408"/>
      <c r="E35" s="409" t="s">
        <v>376</v>
      </c>
      <c r="F35" s="410">
        <v>1</v>
      </c>
      <c r="G35" s="414">
        <v>1</v>
      </c>
      <c r="H35" s="414">
        <v>1</v>
      </c>
      <c r="I35" s="414">
        <v>1</v>
      </c>
      <c r="J35" s="411">
        <f t="shared" si="0"/>
        <v>0</v>
      </c>
      <c r="K35" s="412">
        <f t="shared" si="1"/>
        <v>100</v>
      </c>
    </row>
    <row r="36" spans="1:11">
      <c r="A36" s="384"/>
      <c r="B36" s="406"/>
      <c r="C36" s="407"/>
      <c r="D36" s="408"/>
      <c r="E36" s="409" t="s">
        <v>607</v>
      </c>
      <c r="F36" s="410">
        <v>2434800</v>
      </c>
      <c r="G36" s="414">
        <v>2601000</v>
      </c>
      <c r="H36" s="414">
        <v>6601000</v>
      </c>
      <c r="I36" s="414">
        <v>2550000</v>
      </c>
      <c r="J36" s="414">
        <f t="shared" si="0"/>
        <v>4051000</v>
      </c>
      <c r="K36" s="412">
        <f t="shared" si="1"/>
        <v>38.630510528707774</v>
      </c>
    </row>
    <row r="37" spans="1:11">
      <c r="A37" s="384"/>
      <c r="B37" s="406" t="s">
        <v>490</v>
      </c>
      <c r="C37" s="407" t="s">
        <v>491</v>
      </c>
      <c r="D37" s="408"/>
      <c r="E37" s="409" t="s">
        <v>484</v>
      </c>
      <c r="F37" s="410"/>
      <c r="G37" s="414">
        <v>12</v>
      </c>
      <c r="H37" s="414">
        <v>12</v>
      </c>
      <c r="I37" s="414">
        <v>0</v>
      </c>
      <c r="J37" s="411">
        <f t="shared" si="0"/>
        <v>12</v>
      </c>
      <c r="K37" s="412">
        <f t="shared" si="1"/>
        <v>0</v>
      </c>
    </row>
    <row r="38" spans="1:11">
      <c r="A38" s="384"/>
      <c r="B38" s="406"/>
      <c r="C38" s="407"/>
      <c r="D38" s="408"/>
      <c r="E38" s="409" t="s">
        <v>607</v>
      </c>
      <c r="F38" s="410">
        <v>0</v>
      </c>
      <c r="G38" s="414">
        <v>1500000</v>
      </c>
      <c r="H38" s="414">
        <v>1500000</v>
      </c>
      <c r="I38" s="414">
        <v>0</v>
      </c>
      <c r="J38" s="414">
        <f t="shared" si="0"/>
        <v>1500000</v>
      </c>
      <c r="K38" s="412">
        <f t="shared" si="1"/>
        <v>0</v>
      </c>
    </row>
    <row r="39" spans="1:11" ht="18">
      <c r="A39" s="384"/>
      <c r="B39" s="406" t="s">
        <v>466</v>
      </c>
      <c r="C39" s="407" t="s">
        <v>485</v>
      </c>
      <c r="D39" s="408"/>
      <c r="E39" s="409" t="s">
        <v>486</v>
      </c>
      <c r="F39" s="410">
        <v>1</v>
      </c>
      <c r="G39" s="414">
        <v>0</v>
      </c>
      <c r="H39" s="414">
        <v>1</v>
      </c>
      <c r="I39" s="414">
        <v>1</v>
      </c>
      <c r="J39" s="411">
        <f t="shared" si="0"/>
        <v>0</v>
      </c>
      <c r="K39" s="412">
        <f t="shared" si="1"/>
        <v>100</v>
      </c>
    </row>
    <row r="40" spans="1:11">
      <c r="A40" s="384"/>
      <c r="B40" s="406"/>
      <c r="C40" s="407"/>
      <c r="D40" s="408"/>
      <c r="E40" s="409" t="s">
        <v>607</v>
      </c>
      <c r="F40" s="410">
        <v>3000840</v>
      </c>
      <c r="G40" s="414">
        <v>0</v>
      </c>
      <c r="H40" s="414">
        <v>5000000</v>
      </c>
      <c r="I40" s="414">
        <v>2355290</v>
      </c>
      <c r="J40" s="414">
        <f t="shared" si="0"/>
        <v>2644710</v>
      </c>
      <c r="K40" s="412">
        <f t="shared" si="1"/>
        <v>47.105799999999995</v>
      </c>
    </row>
    <row r="41" spans="1:11" ht="17.25" customHeight="1">
      <c r="A41" s="384"/>
      <c r="B41" s="1118" t="s">
        <v>592</v>
      </c>
      <c r="C41" s="1119"/>
      <c r="D41" s="1097"/>
      <c r="E41" s="1097"/>
      <c r="F41" s="1097"/>
      <c r="G41" s="1097"/>
      <c r="H41" s="1097"/>
      <c r="I41" s="1097"/>
      <c r="J41" s="1097"/>
      <c r="K41" s="1098"/>
    </row>
    <row r="42" spans="1:11" ht="24" customHeight="1">
      <c r="A42" s="384"/>
      <c r="B42" s="401" t="s">
        <v>593</v>
      </c>
      <c r="C42" s="1116" t="s">
        <v>610</v>
      </c>
      <c r="D42" s="1116"/>
      <c r="E42" s="1116"/>
      <c r="F42" s="1116"/>
      <c r="G42" s="1116"/>
      <c r="H42" s="1116"/>
      <c r="I42" s="1116"/>
      <c r="J42" s="1116"/>
      <c r="K42" s="1117"/>
    </row>
    <row r="43" spans="1:11" ht="20.25" customHeight="1">
      <c r="A43" s="384"/>
      <c r="B43" s="402"/>
      <c r="C43" s="403" t="s">
        <v>611</v>
      </c>
      <c r="D43" s="399"/>
      <c r="E43" s="399"/>
      <c r="F43" s="398" t="s">
        <v>612</v>
      </c>
      <c r="G43" s="399" t="s">
        <v>612</v>
      </c>
      <c r="H43" s="399" t="s">
        <v>612</v>
      </c>
      <c r="I43" s="399" t="s">
        <v>612</v>
      </c>
      <c r="J43" s="399" t="s">
        <v>586</v>
      </c>
      <c r="K43" s="400">
        <v>1</v>
      </c>
    </row>
    <row r="44" spans="1:11" ht="20.25" customHeight="1">
      <c r="A44" s="384"/>
      <c r="B44" s="402"/>
      <c r="C44" s="403" t="s">
        <v>613</v>
      </c>
      <c r="D44" s="399"/>
      <c r="E44" s="399"/>
      <c r="F44" s="398" t="s">
        <v>614</v>
      </c>
      <c r="G44" s="399" t="s">
        <v>614</v>
      </c>
      <c r="H44" s="399" t="s">
        <v>614</v>
      </c>
      <c r="I44" s="399" t="s">
        <v>614</v>
      </c>
      <c r="J44" s="399" t="s">
        <v>586</v>
      </c>
      <c r="K44" s="400">
        <v>1</v>
      </c>
    </row>
    <row r="45" spans="1:11" ht="21.75" customHeight="1">
      <c r="A45" s="384"/>
      <c r="B45" s="402" t="s">
        <v>28</v>
      </c>
      <c r="C45" s="403" t="s">
        <v>615</v>
      </c>
      <c r="D45" s="399"/>
      <c r="E45" s="399"/>
      <c r="F45" s="398" t="s">
        <v>616</v>
      </c>
      <c r="G45" s="399" t="s">
        <v>616</v>
      </c>
      <c r="H45" s="399" t="s">
        <v>616</v>
      </c>
      <c r="I45" s="399" t="s">
        <v>616</v>
      </c>
      <c r="J45" s="399" t="s">
        <v>586</v>
      </c>
      <c r="K45" s="400">
        <v>1</v>
      </c>
    </row>
    <row r="46" spans="1:11" ht="17.25">
      <c r="A46" s="384"/>
      <c r="B46" s="1093" t="s">
        <v>604</v>
      </c>
      <c r="C46" s="1094"/>
      <c r="D46" s="1095"/>
      <c r="E46" s="1095"/>
      <c r="F46" s="1095"/>
      <c r="G46" s="1095"/>
      <c r="H46" s="1095"/>
      <c r="I46" s="1095"/>
      <c r="J46" s="1095"/>
      <c r="K46" s="1096"/>
    </row>
    <row r="47" spans="1:11" ht="25.5">
      <c r="A47" s="384"/>
      <c r="B47" s="404" t="s">
        <v>605</v>
      </c>
      <c r="C47" s="405" t="s">
        <v>606</v>
      </c>
      <c r="D47" s="1097"/>
      <c r="E47" s="1097"/>
      <c r="F47" s="1097"/>
      <c r="G47" s="1097"/>
      <c r="H47" s="1097"/>
      <c r="I47" s="1097"/>
      <c r="J47" s="1097"/>
      <c r="K47" s="1098"/>
    </row>
    <row r="48" spans="1:11" ht="17.25" customHeight="1">
      <c r="A48" s="384"/>
      <c r="B48" s="406" t="s">
        <v>280</v>
      </c>
      <c r="C48" s="407" t="s">
        <v>281</v>
      </c>
      <c r="D48" s="408"/>
      <c r="E48" s="409" t="s">
        <v>374</v>
      </c>
      <c r="F48" s="410">
        <v>29</v>
      </c>
      <c r="G48" s="414">
        <v>32</v>
      </c>
      <c r="H48" s="414">
        <v>135</v>
      </c>
      <c r="I48" s="414">
        <v>134</v>
      </c>
      <c r="J48" s="411">
        <f>H48-I48</f>
        <v>1</v>
      </c>
      <c r="K48" s="412">
        <f>I48/H48*100</f>
        <v>99.259259259259252</v>
      </c>
    </row>
    <row r="49" spans="1:11">
      <c r="A49" s="384"/>
      <c r="B49" s="406"/>
      <c r="C49" s="407"/>
      <c r="D49" s="408"/>
      <c r="E49" s="409" t="s">
        <v>607</v>
      </c>
      <c r="F49" s="410">
        <v>22199018</v>
      </c>
      <c r="G49" s="414">
        <v>24255000</v>
      </c>
      <c r="H49" s="414">
        <v>102105000</v>
      </c>
      <c r="I49" s="414">
        <v>101357202</v>
      </c>
      <c r="J49" s="414">
        <f>H49-I49</f>
        <v>747798</v>
      </c>
      <c r="K49" s="412">
        <f>I49/H49*100</f>
        <v>99.267618627883053</v>
      </c>
    </row>
    <row r="50" spans="1:11" ht="17.25">
      <c r="A50" s="384"/>
      <c r="B50" s="1118" t="s">
        <v>592</v>
      </c>
      <c r="C50" s="1119"/>
      <c r="D50" s="1097"/>
      <c r="E50" s="1097"/>
      <c r="F50" s="1097"/>
      <c r="G50" s="1097"/>
      <c r="H50" s="1097"/>
      <c r="I50" s="1097"/>
      <c r="J50" s="1097"/>
      <c r="K50" s="1098"/>
    </row>
    <row r="51" spans="1:11" ht="17.25">
      <c r="A51" s="384"/>
      <c r="B51" s="401" t="s">
        <v>593</v>
      </c>
      <c r="C51" s="1116" t="s">
        <v>617</v>
      </c>
      <c r="D51" s="1116"/>
      <c r="E51" s="1116"/>
      <c r="F51" s="1116"/>
      <c r="G51" s="1116"/>
      <c r="H51" s="1116"/>
      <c r="I51" s="1116"/>
      <c r="J51" s="1116"/>
      <c r="K51" s="1117"/>
    </row>
    <row r="52" spans="1:11" ht="18">
      <c r="A52" s="384"/>
      <c r="B52" s="402"/>
      <c r="C52" s="403" t="s">
        <v>618</v>
      </c>
      <c r="D52" s="399"/>
      <c r="E52" s="399"/>
      <c r="F52" s="398" t="s">
        <v>619</v>
      </c>
      <c r="G52" s="399" t="s">
        <v>619</v>
      </c>
      <c r="H52" s="399" t="s">
        <v>619</v>
      </c>
      <c r="I52" s="399" t="s">
        <v>619</v>
      </c>
      <c r="J52" s="399" t="s">
        <v>586</v>
      </c>
      <c r="K52" s="400">
        <v>1</v>
      </c>
    </row>
    <row r="53" spans="1:11">
      <c r="A53" s="384"/>
      <c r="B53" s="402" t="s">
        <v>28</v>
      </c>
      <c r="C53" s="403" t="s">
        <v>620</v>
      </c>
      <c r="D53" s="399"/>
      <c r="E53" s="399"/>
      <c r="F53" s="398" t="s">
        <v>621</v>
      </c>
      <c r="G53" s="399" t="s">
        <v>621</v>
      </c>
      <c r="H53" s="399" t="s">
        <v>621</v>
      </c>
      <c r="I53" s="399" t="s">
        <v>621</v>
      </c>
      <c r="J53" s="399" t="s">
        <v>586</v>
      </c>
      <c r="K53" s="400">
        <v>1</v>
      </c>
    </row>
    <row r="54" spans="1:11" ht="18">
      <c r="A54" s="384"/>
      <c r="B54" s="402" t="s">
        <v>28</v>
      </c>
      <c r="C54" s="403" t="s">
        <v>622</v>
      </c>
      <c r="D54" s="399"/>
      <c r="E54" s="399"/>
      <c r="F54" s="398" t="s">
        <v>623</v>
      </c>
      <c r="G54" s="399" t="s">
        <v>623</v>
      </c>
      <c r="H54" s="399" t="s">
        <v>623</v>
      </c>
      <c r="I54" s="399" t="s">
        <v>623</v>
      </c>
      <c r="J54" s="399" t="s">
        <v>586</v>
      </c>
      <c r="K54" s="400">
        <v>1</v>
      </c>
    </row>
    <row r="55" spans="1:11" ht="17.25">
      <c r="A55" s="384"/>
      <c r="B55" s="1093" t="s">
        <v>604</v>
      </c>
      <c r="C55" s="1094"/>
      <c r="D55" s="1095"/>
      <c r="E55" s="1095"/>
      <c r="F55" s="1095"/>
      <c r="G55" s="1095"/>
      <c r="H55" s="1095"/>
      <c r="I55" s="1095"/>
      <c r="J55" s="1095"/>
      <c r="K55" s="1096"/>
    </row>
    <row r="56" spans="1:11" ht="25.5">
      <c r="A56" s="384"/>
      <c r="B56" s="404" t="s">
        <v>605</v>
      </c>
      <c r="C56" s="405" t="s">
        <v>606</v>
      </c>
      <c r="D56" s="1097"/>
      <c r="E56" s="1097"/>
      <c r="F56" s="1097"/>
      <c r="G56" s="1097"/>
      <c r="H56" s="1097"/>
      <c r="I56" s="1097"/>
      <c r="J56" s="1097"/>
      <c r="K56" s="1098"/>
    </row>
    <row r="57" spans="1:11" ht="17.25" customHeight="1">
      <c r="A57" s="384"/>
      <c r="B57" s="406" t="s">
        <v>282</v>
      </c>
      <c r="C57" s="407" t="s">
        <v>283</v>
      </c>
      <c r="D57" s="408"/>
      <c r="E57" s="409" t="s">
        <v>373</v>
      </c>
      <c r="F57" s="410">
        <v>722</v>
      </c>
      <c r="G57" s="414">
        <v>202</v>
      </c>
      <c r="H57" s="414">
        <v>2290</v>
      </c>
      <c r="I57" s="414">
        <v>2268</v>
      </c>
      <c r="J57" s="414">
        <f>H57-I57</f>
        <v>22</v>
      </c>
      <c r="K57" s="412">
        <f t="shared" ref="K57:K60" si="2">I57/H57*100</f>
        <v>99.039301310043669</v>
      </c>
    </row>
    <row r="58" spans="1:11" ht="17.25" customHeight="1">
      <c r="A58" s="384"/>
      <c r="B58" s="406"/>
      <c r="C58" s="407"/>
      <c r="D58" s="408"/>
      <c r="E58" s="409" t="s">
        <v>607</v>
      </c>
      <c r="F58" s="410">
        <v>177207106</v>
      </c>
      <c r="G58" s="414">
        <v>50000000</v>
      </c>
      <c r="H58" s="414">
        <v>561920000</v>
      </c>
      <c r="I58" s="414">
        <v>561433928</v>
      </c>
      <c r="J58" s="414">
        <f t="shared" ref="J58:J60" si="3">H58-I58</f>
        <v>486072</v>
      </c>
      <c r="K58" s="412">
        <f t="shared" si="2"/>
        <v>99.913498006833706</v>
      </c>
    </row>
    <row r="59" spans="1:11">
      <c r="A59" s="384"/>
      <c r="B59" s="406" t="s">
        <v>492</v>
      </c>
      <c r="C59" s="407" t="s">
        <v>624</v>
      </c>
      <c r="D59" s="408"/>
      <c r="E59" s="409" t="s">
        <v>532</v>
      </c>
      <c r="F59" s="410"/>
      <c r="G59" s="414">
        <v>10</v>
      </c>
      <c r="H59" s="414">
        <v>4</v>
      </c>
      <c r="I59" s="414">
        <v>4</v>
      </c>
      <c r="J59" s="411">
        <f t="shared" si="3"/>
        <v>0</v>
      </c>
      <c r="K59" s="412">
        <f t="shared" si="2"/>
        <v>100</v>
      </c>
    </row>
    <row r="60" spans="1:11" ht="15.75" thickBot="1">
      <c r="A60" s="384"/>
      <c r="B60" s="415"/>
      <c r="C60" s="416"/>
      <c r="D60" s="417"/>
      <c r="E60" s="418" t="s">
        <v>607</v>
      </c>
      <c r="F60" s="419">
        <v>0</v>
      </c>
      <c r="G60" s="420">
        <v>44807000</v>
      </c>
      <c r="H60" s="420">
        <v>17736000</v>
      </c>
      <c r="I60" s="420">
        <v>17724000</v>
      </c>
      <c r="J60" s="414">
        <f t="shared" si="3"/>
        <v>12000</v>
      </c>
      <c r="K60" s="412">
        <f t="shared" si="2"/>
        <v>99.93234100135318</v>
      </c>
    </row>
    <row r="61" spans="1:11">
      <c r="A61" s="382"/>
      <c r="B61" s="421"/>
      <c r="C61" s="382"/>
      <c r="D61" s="382"/>
      <c r="E61" s="382"/>
      <c r="F61" s="382"/>
      <c r="G61" s="382"/>
      <c r="H61" s="382"/>
      <c r="I61" s="382"/>
      <c r="J61" s="382"/>
      <c r="K61" s="382"/>
    </row>
    <row r="62" spans="1:11">
      <c r="A62" s="54"/>
      <c r="B62" s="54"/>
      <c r="C62" s="1099" t="s">
        <v>113</v>
      </c>
      <c r="D62" s="422" t="s">
        <v>69</v>
      </c>
      <c r="E62" s="1102" t="s">
        <v>869</v>
      </c>
      <c r="F62" s="1103"/>
      <c r="G62" s="1104" t="s">
        <v>68</v>
      </c>
      <c r="H62" s="1105"/>
      <c r="I62" s="423" t="s">
        <v>69</v>
      </c>
      <c r="J62" s="1110" t="s">
        <v>870</v>
      </c>
      <c r="K62" s="1111"/>
    </row>
    <row r="63" spans="1:11">
      <c r="A63" s="54"/>
      <c r="B63" s="54"/>
      <c r="C63" s="1100"/>
      <c r="D63" s="424" t="s">
        <v>70</v>
      </c>
      <c r="E63" s="1112"/>
      <c r="F63" s="1113"/>
      <c r="G63" s="1106"/>
      <c r="H63" s="1107"/>
      <c r="I63" s="425" t="s">
        <v>70</v>
      </c>
      <c r="J63" s="1114"/>
      <c r="K63" s="1115"/>
    </row>
    <row r="64" spans="1:11">
      <c r="A64" s="54"/>
      <c r="B64" s="54"/>
      <c r="C64" s="1101"/>
      <c r="D64" s="426" t="s">
        <v>71</v>
      </c>
      <c r="E64" s="1112"/>
      <c r="F64" s="1113"/>
      <c r="G64" s="1108"/>
      <c r="H64" s="1109"/>
      <c r="I64" s="427" t="s">
        <v>71</v>
      </c>
      <c r="J64" s="1091"/>
      <c r="K64" s="1092"/>
    </row>
  </sheetData>
  <autoFilter ref="E1:E64" xr:uid="{047304DC-5A8A-4DE0-9F59-759FF7128CEB}"/>
  <mergeCells count="37">
    <mergeCell ref="C13:K13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12:C12"/>
    <mergeCell ref="D12:K12"/>
    <mergeCell ref="C51:K51"/>
    <mergeCell ref="B19:C19"/>
    <mergeCell ref="D19:K19"/>
    <mergeCell ref="D20:K20"/>
    <mergeCell ref="B41:C41"/>
    <mergeCell ref="D41:K41"/>
    <mergeCell ref="C42:K42"/>
    <mergeCell ref="B46:C46"/>
    <mergeCell ref="D46:K46"/>
    <mergeCell ref="D47:K47"/>
    <mergeCell ref="B50:C50"/>
    <mergeCell ref="D50:K50"/>
    <mergeCell ref="J64:K64"/>
    <mergeCell ref="B55:C55"/>
    <mergeCell ref="D55:K55"/>
    <mergeCell ref="D56:K56"/>
    <mergeCell ref="C62:C64"/>
    <mergeCell ref="E62:F62"/>
    <mergeCell ref="G62:H64"/>
    <mergeCell ref="J62:K62"/>
    <mergeCell ref="E63:F63"/>
    <mergeCell ref="J63:K63"/>
    <mergeCell ref="E64:F64"/>
  </mergeCells>
  <pageMargins left="0.19" right="0.24" top="0.28999999999999998" bottom="0.25" header="0.3" footer="0.25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1DDB-3660-43AA-8E98-585F1D74078A}">
  <dimension ref="A1:J201"/>
  <sheetViews>
    <sheetView workbookViewId="0">
      <selection activeCell="B4" sqref="B4:C4"/>
    </sheetView>
  </sheetViews>
  <sheetFormatPr defaultRowHeight="15"/>
  <cols>
    <col min="1" max="1" width="12.42578125" style="324" customWidth="1"/>
    <col min="2" max="2" width="56.7109375" style="324" customWidth="1"/>
    <col min="3" max="3" width="7.85546875" style="324" customWidth="1"/>
    <col min="4" max="4" width="22.140625" style="324" customWidth="1"/>
    <col min="5" max="5" width="12.140625" style="324" customWidth="1"/>
    <col min="6" max="6" width="12.28515625" style="324" customWidth="1"/>
    <col min="7" max="7" width="11.85546875" style="324" customWidth="1"/>
    <col min="8" max="8" width="11" style="324" customWidth="1"/>
    <col min="9" max="9" width="10.5703125" style="324" customWidth="1"/>
    <col min="10" max="10" width="9.7109375" style="324" customWidth="1"/>
    <col min="11" max="16384" width="9.140625" style="324"/>
  </cols>
  <sheetData>
    <row r="1" spans="1:10" ht="22.5" customHeight="1">
      <c r="A1" s="429"/>
      <c r="B1" s="428"/>
      <c r="C1" s="428"/>
      <c r="D1" s="428"/>
      <c r="E1" s="428"/>
      <c r="F1" s="428"/>
      <c r="G1" s="428"/>
      <c r="H1" s="428"/>
      <c r="I1" s="428"/>
      <c r="J1" s="428"/>
    </row>
    <row r="2" spans="1:10" ht="17.25">
      <c r="A2" s="1158" t="s">
        <v>566</v>
      </c>
      <c r="B2" s="1158"/>
      <c r="C2" s="1158"/>
      <c r="D2" s="1158"/>
      <c r="E2" s="1158"/>
      <c r="F2" s="1158"/>
      <c r="G2" s="1158"/>
      <c r="H2" s="1158"/>
      <c r="I2" s="1158"/>
      <c r="J2" s="1158"/>
    </row>
    <row r="3" spans="1:10" ht="18" thickBot="1">
      <c r="A3" s="1159" t="s">
        <v>842</v>
      </c>
      <c r="B3" s="1159"/>
      <c r="C3" s="1159"/>
      <c r="D3" s="1159"/>
      <c r="E3" s="1159"/>
      <c r="F3" s="430"/>
      <c r="G3" s="430"/>
      <c r="H3" s="430"/>
      <c r="I3" s="430"/>
      <c r="J3" s="430"/>
    </row>
    <row r="4" spans="1:10" ht="15.75" customHeight="1">
      <c r="A4" s="431" t="s">
        <v>2</v>
      </c>
      <c r="B4" s="1160" t="s">
        <v>873</v>
      </c>
      <c r="C4" s="1160"/>
      <c r="D4" s="1161" t="s">
        <v>567</v>
      </c>
      <c r="E4" s="1161"/>
      <c r="F4" s="1162" t="s">
        <v>4</v>
      </c>
      <c r="G4" s="1162"/>
      <c r="H4" s="1162"/>
      <c r="I4" s="1162"/>
      <c r="J4" s="1162"/>
    </row>
    <row r="5" spans="1:10" ht="28.5" customHeight="1" thickBot="1">
      <c r="A5" s="432" t="s">
        <v>568</v>
      </c>
      <c r="B5" s="1163" t="s">
        <v>35</v>
      </c>
      <c r="C5" s="1163"/>
      <c r="D5" s="1164" t="s">
        <v>26</v>
      </c>
      <c r="E5" s="1164"/>
      <c r="F5" s="1165" t="s">
        <v>34</v>
      </c>
      <c r="G5" s="1165"/>
      <c r="H5" s="1165"/>
      <c r="I5" s="1165"/>
      <c r="J5" s="1165"/>
    </row>
    <row r="6" spans="1:10" ht="80.25" customHeight="1">
      <c r="A6" s="433" t="s">
        <v>569</v>
      </c>
      <c r="B6" s="1166" t="s">
        <v>625</v>
      </c>
      <c r="C6" s="1166"/>
      <c r="D6" s="1166"/>
      <c r="E6" s="1166"/>
      <c r="F6" s="1166"/>
      <c r="G6" s="1166"/>
      <c r="H6" s="1166"/>
      <c r="I6" s="1166"/>
      <c r="J6" s="1166"/>
    </row>
    <row r="7" spans="1:10" customFormat="1" ht="17.25">
      <c r="A7" s="1156" t="s">
        <v>571</v>
      </c>
      <c r="B7" s="1157"/>
      <c r="C7" s="1167" t="s">
        <v>572</v>
      </c>
      <c r="D7" s="1167"/>
      <c r="E7" s="1167"/>
      <c r="F7" s="1167"/>
      <c r="G7" s="1167"/>
      <c r="H7" s="1167"/>
      <c r="I7" s="1167"/>
      <c r="J7" s="1168"/>
    </row>
    <row r="8" spans="1:10" customFormat="1" ht="36">
      <c r="A8" s="528" t="s">
        <v>573</v>
      </c>
      <c r="B8" s="529" t="s">
        <v>574</v>
      </c>
      <c r="C8" s="530" t="s">
        <v>575</v>
      </c>
      <c r="D8" s="530" t="s">
        <v>576</v>
      </c>
      <c r="E8" s="530" t="s">
        <v>577</v>
      </c>
      <c r="F8" s="531" t="s">
        <v>578</v>
      </c>
      <c r="G8" s="531" t="s">
        <v>579</v>
      </c>
      <c r="H8" s="531" t="s">
        <v>580</v>
      </c>
      <c r="I8" s="530" t="s">
        <v>581</v>
      </c>
      <c r="J8" s="532" t="s">
        <v>582</v>
      </c>
    </row>
    <row r="9" spans="1:10" customFormat="1">
      <c r="A9" s="533" t="s">
        <v>34</v>
      </c>
      <c r="B9" s="534" t="s">
        <v>626</v>
      </c>
      <c r="C9" s="535"/>
      <c r="D9" s="536"/>
      <c r="E9" s="537" t="s">
        <v>627</v>
      </c>
      <c r="F9" s="538" t="s">
        <v>628</v>
      </c>
      <c r="G9" s="539" t="s">
        <v>628</v>
      </c>
      <c r="H9" s="538">
        <v>1375</v>
      </c>
      <c r="I9" s="540">
        <f t="shared" ref="I9:I13" si="0">G9-H9</f>
        <v>-243</v>
      </c>
      <c r="J9" s="541">
        <f t="shared" ref="J9:J13" si="1">H9/G9*100</f>
        <v>121.46643109540636</v>
      </c>
    </row>
    <row r="10" spans="1:10" customFormat="1">
      <c r="A10" s="533" t="s">
        <v>34</v>
      </c>
      <c r="B10" s="534" t="s">
        <v>629</v>
      </c>
      <c r="C10" s="535"/>
      <c r="D10" s="536"/>
      <c r="E10" s="537" t="s">
        <v>630</v>
      </c>
      <c r="F10" s="538" t="s">
        <v>631</v>
      </c>
      <c r="G10" s="539" t="s">
        <v>631</v>
      </c>
      <c r="H10" s="538" t="s">
        <v>631</v>
      </c>
      <c r="I10" s="540">
        <f t="shared" si="0"/>
        <v>0</v>
      </c>
      <c r="J10" s="541">
        <f t="shared" si="1"/>
        <v>100</v>
      </c>
    </row>
    <row r="11" spans="1:10" customFormat="1">
      <c r="A11" s="533" t="s">
        <v>34</v>
      </c>
      <c r="B11" s="534" t="s">
        <v>632</v>
      </c>
      <c r="C11" s="535"/>
      <c r="D11" s="536"/>
      <c r="E11" s="537" t="s">
        <v>630</v>
      </c>
      <c r="F11" s="538" t="s">
        <v>631</v>
      </c>
      <c r="G11" s="539" t="s">
        <v>631</v>
      </c>
      <c r="H11" s="538" t="s">
        <v>631</v>
      </c>
      <c r="I11" s="540">
        <f t="shared" si="0"/>
        <v>0</v>
      </c>
      <c r="J11" s="541">
        <f t="shared" si="1"/>
        <v>100</v>
      </c>
    </row>
    <row r="12" spans="1:10" customFormat="1" ht="24" customHeight="1">
      <c r="A12" s="533" t="s">
        <v>633</v>
      </c>
      <c r="B12" s="534" t="s">
        <v>634</v>
      </c>
      <c r="C12" s="535"/>
      <c r="D12" s="536"/>
      <c r="E12" s="537" t="s">
        <v>635</v>
      </c>
      <c r="F12" s="538" t="s">
        <v>636</v>
      </c>
      <c r="G12" s="539" t="s">
        <v>636</v>
      </c>
      <c r="H12" s="538" t="s">
        <v>636</v>
      </c>
      <c r="I12" s="540" t="e">
        <f t="shared" si="0"/>
        <v>#VALUE!</v>
      </c>
      <c r="J12" s="541" t="e">
        <f t="shared" si="1"/>
        <v>#VALUE!</v>
      </c>
    </row>
    <row r="13" spans="1:10" customFormat="1">
      <c r="A13" s="533" t="s">
        <v>637</v>
      </c>
      <c r="B13" s="534" t="s">
        <v>638</v>
      </c>
      <c r="C13" s="535"/>
      <c r="D13" s="536"/>
      <c r="E13" s="537" t="s">
        <v>639</v>
      </c>
      <c r="F13" s="538" t="s">
        <v>640</v>
      </c>
      <c r="G13" s="539" t="s">
        <v>640</v>
      </c>
      <c r="H13" s="538" t="s">
        <v>855</v>
      </c>
      <c r="I13" s="540" t="e">
        <f t="shared" si="0"/>
        <v>#VALUE!</v>
      </c>
      <c r="J13" s="541" t="e">
        <f t="shared" si="1"/>
        <v>#VALUE!</v>
      </c>
    </row>
    <row r="14" spans="1:10" customFormat="1" ht="17.25">
      <c r="A14" s="1156" t="s">
        <v>592</v>
      </c>
      <c r="B14" s="1157"/>
      <c r="C14" s="1134"/>
      <c r="D14" s="1134"/>
      <c r="E14" s="1134"/>
      <c r="F14" s="1134"/>
      <c r="G14" s="1134"/>
      <c r="H14" s="1134"/>
      <c r="I14" s="1134"/>
      <c r="J14" s="1135"/>
    </row>
    <row r="15" spans="1:10" customFormat="1" ht="24" customHeight="1">
      <c r="A15" s="542" t="s">
        <v>593</v>
      </c>
      <c r="B15" s="1132" t="s">
        <v>641</v>
      </c>
      <c r="C15" s="1132"/>
      <c r="D15" s="1132"/>
      <c r="E15" s="1132"/>
      <c r="F15" s="1132"/>
      <c r="G15" s="1132"/>
      <c r="H15" s="1132"/>
      <c r="I15" s="1132"/>
      <c r="J15" s="1133"/>
    </row>
    <row r="16" spans="1:10" customFormat="1">
      <c r="A16" s="543" t="s">
        <v>34</v>
      </c>
      <c r="B16" s="544" t="s">
        <v>642</v>
      </c>
      <c r="C16" s="539"/>
      <c r="D16" s="539"/>
      <c r="E16" s="537" t="s">
        <v>643</v>
      </c>
      <c r="F16" s="538" t="s">
        <v>644</v>
      </c>
      <c r="G16" s="539" t="s">
        <v>644</v>
      </c>
      <c r="H16" s="545">
        <v>200</v>
      </c>
      <c r="I16" s="540">
        <f t="shared" ref="I16:I28" si="2">G16-H16</f>
        <v>-30</v>
      </c>
      <c r="J16" s="541">
        <f t="shared" ref="J16:J28" si="3">H16/G16*100</f>
        <v>117.64705882352942</v>
      </c>
    </row>
    <row r="17" spans="1:10" customFormat="1">
      <c r="A17" s="543" t="s">
        <v>34</v>
      </c>
      <c r="B17" s="544" t="s">
        <v>646</v>
      </c>
      <c r="C17" s="539"/>
      <c r="D17" s="539"/>
      <c r="E17" s="537" t="s">
        <v>647</v>
      </c>
      <c r="F17" s="538" t="s">
        <v>648</v>
      </c>
      <c r="G17" s="539" t="s">
        <v>648</v>
      </c>
      <c r="H17" s="545">
        <v>227615</v>
      </c>
      <c r="I17" s="540">
        <f t="shared" si="2"/>
        <v>22385</v>
      </c>
      <c r="J17" s="541">
        <f t="shared" si="3"/>
        <v>91.046000000000006</v>
      </c>
    </row>
    <row r="18" spans="1:10" customFormat="1">
      <c r="A18" s="543" t="s">
        <v>34</v>
      </c>
      <c r="B18" s="544" t="s">
        <v>649</v>
      </c>
      <c r="C18" s="539"/>
      <c r="D18" s="539"/>
      <c r="E18" s="537" t="s">
        <v>650</v>
      </c>
      <c r="F18" s="538" t="s">
        <v>651</v>
      </c>
      <c r="G18" s="539" t="s">
        <v>651</v>
      </c>
      <c r="H18" s="545">
        <v>1018387</v>
      </c>
      <c r="I18" s="540">
        <f t="shared" si="2"/>
        <v>245113</v>
      </c>
      <c r="J18" s="541">
        <f t="shared" si="3"/>
        <v>80.600474871388997</v>
      </c>
    </row>
    <row r="19" spans="1:10" customFormat="1" ht="18">
      <c r="A19" s="543" t="s">
        <v>34</v>
      </c>
      <c r="B19" s="544" t="s">
        <v>652</v>
      </c>
      <c r="C19" s="539"/>
      <c r="D19" s="539"/>
      <c r="E19" s="537" t="s">
        <v>653</v>
      </c>
      <c r="F19" s="538" t="s">
        <v>654</v>
      </c>
      <c r="G19" s="539" t="s">
        <v>654</v>
      </c>
      <c r="H19" s="545">
        <v>2955</v>
      </c>
      <c r="I19" s="540">
        <f t="shared" si="2"/>
        <v>15</v>
      </c>
      <c r="J19" s="541">
        <f t="shared" si="3"/>
        <v>99.494949494949495</v>
      </c>
    </row>
    <row r="20" spans="1:10" customFormat="1">
      <c r="A20" s="543" t="s">
        <v>34</v>
      </c>
      <c r="B20" s="544" t="s">
        <v>655</v>
      </c>
      <c r="C20" s="539"/>
      <c r="D20" s="539"/>
      <c r="E20" s="537" t="s">
        <v>656</v>
      </c>
      <c r="F20" s="538" t="s">
        <v>657</v>
      </c>
      <c r="G20" s="539" t="s">
        <v>657</v>
      </c>
      <c r="H20" s="545">
        <v>245</v>
      </c>
      <c r="I20" s="540">
        <f t="shared" si="2"/>
        <v>-45</v>
      </c>
      <c r="J20" s="541">
        <f t="shared" si="3"/>
        <v>122.50000000000001</v>
      </c>
    </row>
    <row r="21" spans="1:10" customFormat="1">
      <c r="A21" s="543" t="s">
        <v>34</v>
      </c>
      <c r="B21" s="544" t="s">
        <v>659</v>
      </c>
      <c r="C21" s="539" t="s">
        <v>588</v>
      </c>
      <c r="D21" s="539"/>
      <c r="E21" s="537" t="s">
        <v>660</v>
      </c>
      <c r="F21" s="538" t="s">
        <v>661</v>
      </c>
      <c r="G21" s="539" t="s">
        <v>661</v>
      </c>
      <c r="H21" s="545">
        <v>63</v>
      </c>
      <c r="I21" s="540">
        <f t="shared" si="2"/>
        <v>7</v>
      </c>
      <c r="J21" s="541">
        <f t="shared" si="3"/>
        <v>90</v>
      </c>
    </row>
    <row r="22" spans="1:10" customFormat="1">
      <c r="A22" s="543" t="s">
        <v>34</v>
      </c>
      <c r="B22" s="544" t="s">
        <v>662</v>
      </c>
      <c r="C22" s="539" t="s">
        <v>588</v>
      </c>
      <c r="D22" s="539"/>
      <c r="E22" s="537" t="s">
        <v>663</v>
      </c>
      <c r="F22" s="538" t="s">
        <v>664</v>
      </c>
      <c r="G22" s="539" t="s">
        <v>664</v>
      </c>
      <c r="H22" s="545">
        <v>14</v>
      </c>
      <c r="I22" s="540">
        <f t="shared" si="2"/>
        <v>-10</v>
      </c>
      <c r="J22" s="541">
        <f t="shared" si="3"/>
        <v>350</v>
      </c>
    </row>
    <row r="23" spans="1:10" customFormat="1" ht="21.75" customHeight="1">
      <c r="A23" s="543" t="s">
        <v>34</v>
      </c>
      <c r="B23" s="544" t="s">
        <v>666</v>
      </c>
      <c r="C23" s="539"/>
      <c r="D23" s="539"/>
      <c r="E23" s="537" t="s">
        <v>667</v>
      </c>
      <c r="F23" s="538" t="s">
        <v>668</v>
      </c>
      <c r="G23" s="539" t="s">
        <v>668</v>
      </c>
      <c r="H23" s="545">
        <v>2176</v>
      </c>
      <c r="I23" s="540">
        <f t="shared" si="2"/>
        <v>444</v>
      </c>
      <c r="J23" s="541">
        <f t="shared" si="3"/>
        <v>83.053435114503813</v>
      </c>
    </row>
    <row r="24" spans="1:10" customFormat="1">
      <c r="A24" s="543" t="s">
        <v>34</v>
      </c>
      <c r="B24" s="544" t="s">
        <v>669</v>
      </c>
      <c r="C24" s="539"/>
      <c r="D24" s="539"/>
      <c r="E24" s="537" t="s">
        <v>670</v>
      </c>
      <c r="F24" s="538" t="s">
        <v>671</v>
      </c>
      <c r="G24" s="539" t="s">
        <v>671</v>
      </c>
      <c r="H24" s="539">
        <v>83</v>
      </c>
      <c r="I24" s="540">
        <f t="shared" si="2"/>
        <v>-43</v>
      </c>
      <c r="J24" s="541">
        <f t="shared" si="3"/>
        <v>207.50000000000003</v>
      </c>
    </row>
    <row r="25" spans="1:10" customFormat="1">
      <c r="A25" s="543" t="s">
        <v>34</v>
      </c>
      <c r="B25" s="544" t="s">
        <v>672</v>
      </c>
      <c r="C25" s="539"/>
      <c r="D25" s="539"/>
      <c r="E25" s="537" t="s">
        <v>631</v>
      </c>
      <c r="F25" s="538" t="s">
        <v>631</v>
      </c>
      <c r="G25" s="539" t="s">
        <v>631</v>
      </c>
      <c r="H25" s="539" t="s">
        <v>631</v>
      </c>
      <c r="I25" s="540">
        <f t="shared" si="2"/>
        <v>0</v>
      </c>
      <c r="J25" s="541">
        <f t="shared" si="3"/>
        <v>100</v>
      </c>
    </row>
    <row r="26" spans="1:10" customFormat="1" ht="18">
      <c r="A26" s="543" t="s">
        <v>673</v>
      </c>
      <c r="B26" s="544" t="s">
        <v>674</v>
      </c>
      <c r="C26" s="539"/>
      <c r="D26" s="539"/>
      <c r="E26" s="537" t="s">
        <v>675</v>
      </c>
      <c r="F26" s="538" t="s">
        <v>676</v>
      </c>
      <c r="G26" s="539" t="s">
        <v>676</v>
      </c>
      <c r="H26" s="539">
        <v>100</v>
      </c>
      <c r="I26" s="540">
        <f t="shared" si="2"/>
        <v>0</v>
      </c>
      <c r="J26" s="541">
        <f t="shared" si="3"/>
        <v>100</v>
      </c>
    </row>
    <row r="27" spans="1:10" customFormat="1" ht="33" customHeight="1">
      <c r="A27" s="543" t="s">
        <v>34</v>
      </c>
      <c r="B27" s="544" t="s">
        <v>677</v>
      </c>
      <c r="C27" s="539"/>
      <c r="D27" s="539"/>
      <c r="E27" s="537"/>
      <c r="F27" s="538" t="s">
        <v>678</v>
      </c>
      <c r="G27" s="539" t="s">
        <v>678</v>
      </c>
      <c r="H27" s="537" t="s">
        <v>679</v>
      </c>
      <c r="I27" s="540" t="e">
        <f t="shared" si="2"/>
        <v>#VALUE!</v>
      </c>
      <c r="J27" s="541" t="e">
        <f t="shared" si="3"/>
        <v>#VALUE!</v>
      </c>
    </row>
    <row r="28" spans="1:10" customFormat="1" ht="33.75" customHeight="1">
      <c r="A28" s="543" t="s">
        <v>34</v>
      </c>
      <c r="B28" s="544" t="s">
        <v>680</v>
      </c>
      <c r="C28" s="539"/>
      <c r="D28" s="539"/>
      <c r="E28" s="537"/>
      <c r="F28" s="538" t="s">
        <v>681</v>
      </c>
      <c r="G28" s="539" t="s">
        <v>681</v>
      </c>
      <c r="H28" s="537" t="s">
        <v>682</v>
      </c>
      <c r="I28" s="540" t="e">
        <f t="shared" si="2"/>
        <v>#VALUE!</v>
      </c>
      <c r="J28" s="541" t="e">
        <f t="shared" si="3"/>
        <v>#VALUE!</v>
      </c>
    </row>
    <row r="29" spans="1:10" customFormat="1" ht="17.25">
      <c r="A29" s="1152" t="s">
        <v>604</v>
      </c>
      <c r="B29" s="1153"/>
      <c r="C29" s="1154"/>
      <c r="D29" s="1154"/>
      <c r="E29" s="1154"/>
      <c r="F29" s="1154"/>
      <c r="G29" s="1154"/>
      <c r="H29" s="1154"/>
      <c r="I29" s="1154"/>
      <c r="J29" s="1155"/>
    </row>
    <row r="30" spans="1:10" customFormat="1" ht="30">
      <c r="A30" s="528" t="s">
        <v>605</v>
      </c>
      <c r="B30" s="529" t="s">
        <v>606</v>
      </c>
      <c r="C30" s="1134"/>
      <c r="D30" s="1134"/>
      <c r="E30" s="1134"/>
      <c r="F30" s="1134"/>
      <c r="G30" s="1134"/>
      <c r="H30" s="1134"/>
      <c r="I30" s="1134"/>
      <c r="J30" s="1135"/>
    </row>
    <row r="31" spans="1:10" customFormat="1">
      <c r="A31" s="582" t="s">
        <v>204</v>
      </c>
      <c r="B31" s="591" t="s">
        <v>205</v>
      </c>
      <c r="C31" s="546"/>
      <c r="D31" s="547" t="s">
        <v>344</v>
      </c>
      <c r="E31" s="548">
        <v>8814</v>
      </c>
      <c r="F31" s="549">
        <v>7227</v>
      </c>
      <c r="G31" s="549">
        <v>7796</v>
      </c>
      <c r="H31" s="549">
        <v>7796</v>
      </c>
      <c r="I31" s="540">
        <f t="shared" ref="I31:I94" si="4">G31-H31</f>
        <v>0</v>
      </c>
      <c r="J31" s="541">
        <f t="shared" ref="J31:J94" si="5">H31/G31*100</f>
        <v>100</v>
      </c>
    </row>
    <row r="32" spans="1:10" customFormat="1">
      <c r="A32" s="550"/>
      <c r="B32" s="551"/>
      <c r="C32" s="552"/>
      <c r="D32" s="547" t="s">
        <v>607</v>
      </c>
      <c r="E32" s="553">
        <v>392239933</v>
      </c>
      <c r="F32" s="554">
        <v>381100000</v>
      </c>
      <c r="G32" s="554">
        <v>411112400</v>
      </c>
      <c r="H32" s="554">
        <v>410785775</v>
      </c>
      <c r="I32" s="540">
        <f t="shared" si="4"/>
        <v>326625</v>
      </c>
      <c r="J32" s="541">
        <f t="shared" si="5"/>
        <v>99.920550924759269</v>
      </c>
    </row>
    <row r="33" spans="1:10" customFormat="1">
      <c r="A33" s="550" t="s">
        <v>206</v>
      </c>
      <c r="B33" s="551" t="s">
        <v>207</v>
      </c>
      <c r="C33" s="552"/>
      <c r="D33" s="547" t="s">
        <v>344</v>
      </c>
      <c r="E33" s="553">
        <v>712</v>
      </c>
      <c r="F33" s="554">
        <v>676</v>
      </c>
      <c r="G33" s="554">
        <v>685</v>
      </c>
      <c r="H33" s="554">
        <v>685</v>
      </c>
      <c r="I33" s="540">
        <f t="shared" si="4"/>
        <v>0</v>
      </c>
      <c r="J33" s="541">
        <f t="shared" si="5"/>
        <v>100</v>
      </c>
    </row>
    <row r="34" spans="1:10" customFormat="1">
      <c r="A34" s="550"/>
      <c r="B34" s="551"/>
      <c r="C34" s="552"/>
      <c r="D34" s="547" t="s">
        <v>607</v>
      </c>
      <c r="E34" s="553">
        <v>1256964687</v>
      </c>
      <c r="F34" s="554">
        <v>1288080000</v>
      </c>
      <c r="G34" s="554">
        <v>1305619500</v>
      </c>
      <c r="H34" s="554">
        <v>1303352705</v>
      </c>
      <c r="I34" s="540">
        <f t="shared" si="4"/>
        <v>2266795</v>
      </c>
      <c r="J34" s="541">
        <f t="shared" si="5"/>
        <v>99.826381652541187</v>
      </c>
    </row>
    <row r="35" spans="1:10" customFormat="1">
      <c r="A35" s="550" t="s">
        <v>208</v>
      </c>
      <c r="B35" s="551" t="s">
        <v>209</v>
      </c>
      <c r="C35" s="552"/>
      <c r="D35" s="555" t="s">
        <v>345</v>
      </c>
      <c r="E35" s="553">
        <v>72</v>
      </c>
      <c r="F35" s="554">
        <v>67</v>
      </c>
      <c r="G35" s="554">
        <v>67</v>
      </c>
      <c r="H35" s="554">
        <v>67</v>
      </c>
      <c r="I35" s="540">
        <f t="shared" si="4"/>
        <v>0</v>
      </c>
      <c r="J35" s="541">
        <f t="shared" si="5"/>
        <v>100</v>
      </c>
    </row>
    <row r="36" spans="1:10" customFormat="1">
      <c r="A36" s="550"/>
      <c r="B36" s="551"/>
      <c r="C36" s="552"/>
      <c r="D36" s="555" t="s">
        <v>607</v>
      </c>
      <c r="E36" s="553">
        <v>395319460</v>
      </c>
      <c r="F36" s="554">
        <v>410600000</v>
      </c>
      <c r="G36" s="554">
        <v>426202000</v>
      </c>
      <c r="H36" s="554">
        <v>425414445</v>
      </c>
      <c r="I36" s="540">
        <f t="shared" si="4"/>
        <v>787555</v>
      </c>
      <c r="J36" s="541">
        <f t="shared" si="5"/>
        <v>99.815215555065436</v>
      </c>
    </row>
    <row r="37" spans="1:10" customFormat="1">
      <c r="A37" s="550" t="s">
        <v>458</v>
      </c>
      <c r="B37" s="551" t="s">
        <v>683</v>
      </c>
      <c r="C37" s="552"/>
      <c r="D37" s="555" t="s">
        <v>356</v>
      </c>
      <c r="E37" s="553">
        <v>51</v>
      </c>
      <c r="F37" s="554">
        <v>36</v>
      </c>
      <c r="G37" s="554">
        <v>309</v>
      </c>
      <c r="H37" s="554">
        <v>309</v>
      </c>
      <c r="I37" s="540">
        <f t="shared" si="4"/>
        <v>0</v>
      </c>
      <c r="J37" s="541">
        <f t="shared" si="5"/>
        <v>100</v>
      </c>
    </row>
    <row r="38" spans="1:10" customFormat="1">
      <c r="A38" s="550"/>
      <c r="B38" s="551"/>
      <c r="C38" s="552"/>
      <c r="D38" s="555" t="s">
        <v>607</v>
      </c>
      <c r="E38" s="553">
        <v>36379200</v>
      </c>
      <c r="F38" s="554">
        <v>40000000</v>
      </c>
      <c r="G38" s="554">
        <v>343919250</v>
      </c>
      <c r="H38" s="554">
        <v>341134800</v>
      </c>
      <c r="I38" s="540">
        <f t="shared" si="4"/>
        <v>2784450</v>
      </c>
      <c r="J38" s="541">
        <f t="shared" si="5"/>
        <v>99.190376810835673</v>
      </c>
    </row>
    <row r="39" spans="1:10" customFormat="1">
      <c r="A39" s="550" t="s">
        <v>403</v>
      </c>
      <c r="B39" s="551" t="s">
        <v>684</v>
      </c>
      <c r="C39" s="552"/>
      <c r="D39" s="555" t="s">
        <v>356</v>
      </c>
      <c r="E39" s="553">
        <v>9</v>
      </c>
      <c r="F39" s="554">
        <v>9</v>
      </c>
      <c r="G39" s="554">
        <v>8</v>
      </c>
      <c r="H39" s="554">
        <v>8</v>
      </c>
      <c r="I39" s="540">
        <f t="shared" si="4"/>
        <v>0</v>
      </c>
      <c r="J39" s="541">
        <f t="shared" si="5"/>
        <v>100</v>
      </c>
    </row>
    <row r="40" spans="1:10" customFormat="1">
      <c r="A40" s="550"/>
      <c r="B40" s="551"/>
      <c r="C40" s="552"/>
      <c r="D40" s="547" t="s">
        <v>607</v>
      </c>
      <c r="E40" s="553">
        <v>11830440</v>
      </c>
      <c r="F40" s="554">
        <v>9000000</v>
      </c>
      <c r="G40" s="554">
        <v>7800000</v>
      </c>
      <c r="H40" s="554">
        <v>7800000</v>
      </c>
      <c r="I40" s="540">
        <f t="shared" si="4"/>
        <v>0</v>
      </c>
      <c r="J40" s="541">
        <f t="shared" si="5"/>
        <v>100</v>
      </c>
    </row>
    <row r="41" spans="1:10" customFormat="1">
      <c r="A41" s="550" t="s">
        <v>530</v>
      </c>
      <c r="B41" s="551" t="s">
        <v>685</v>
      </c>
      <c r="C41" s="552"/>
      <c r="D41" s="547" t="s">
        <v>545</v>
      </c>
      <c r="E41" s="553"/>
      <c r="F41" s="554">
        <v>1</v>
      </c>
      <c r="G41" s="554">
        <v>0</v>
      </c>
      <c r="H41" s="554"/>
      <c r="I41" s="540">
        <f t="shared" si="4"/>
        <v>0</v>
      </c>
      <c r="J41" s="541" t="e">
        <f t="shared" si="5"/>
        <v>#DIV/0!</v>
      </c>
    </row>
    <row r="42" spans="1:10" customFormat="1">
      <c r="A42" s="550"/>
      <c r="B42" s="551"/>
      <c r="C42" s="552"/>
      <c r="D42" s="547" t="s">
        <v>607</v>
      </c>
      <c r="E42" s="553">
        <v>0</v>
      </c>
      <c r="F42" s="554">
        <v>1300000000</v>
      </c>
      <c r="G42" s="554">
        <v>0</v>
      </c>
      <c r="H42" s="554">
        <v>0</v>
      </c>
      <c r="I42" s="540">
        <f t="shared" si="4"/>
        <v>0</v>
      </c>
      <c r="J42" s="541" t="e">
        <f t="shared" si="5"/>
        <v>#DIV/0!</v>
      </c>
    </row>
    <row r="43" spans="1:10" customFormat="1" ht="18">
      <c r="A43" s="550" t="s">
        <v>228</v>
      </c>
      <c r="B43" s="551" t="s">
        <v>686</v>
      </c>
      <c r="C43" s="552"/>
      <c r="D43" s="547" t="s">
        <v>357</v>
      </c>
      <c r="E43" s="553"/>
      <c r="F43" s="554">
        <v>229</v>
      </c>
      <c r="G43" s="554">
        <v>229</v>
      </c>
      <c r="H43" s="554">
        <v>0</v>
      </c>
      <c r="I43" s="540">
        <f t="shared" si="4"/>
        <v>229</v>
      </c>
      <c r="J43" s="541">
        <f t="shared" si="5"/>
        <v>0</v>
      </c>
    </row>
    <row r="44" spans="1:10" customFormat="1">
      <c r="A44" s="550"/>
      <c r="B44" s="551"/>
      <c r="C44" s="552"/>
      <c r="D44" s="547" t="s">
        <v>607</v>
      </c>
      <c r="E44" s="553">
        <v>0</v>
      </c>
      <c r="F44" s="554">
        <v>578000</v>
      </c>
      <c r="G44" s="554">
        <v>578000</v>
      </c>
      <c r="H44" s="554">
        <v>0</v>
      </c>
      <c r="I44" s="540">
        <f t="shared" si="4"/>
        <v>578000</v>
      </c>
      <c r="J44" s="541">
        <f t="shared" si="5"/>
        <v>0</v>
      </c>
    </row>
    <row r="45" spans="1:10" customFormat="1">
      <c r="A45" s="550" t="s">
        <v>409</v>
      </c>
      <c r="B45" s="551" t="s">
        <v>410</v>
      </c>
      <c r="C45" s="552"/>
      <c r="D45" s="547" t="s">
        <v>476</v>
      </c>
      <c r="E45" s="553">
        <v>1569</v>
      </c>
      <c r="F45" s="554">
        <v>48</v>
      </c>
      <c r="G45" s="554">
        <v>48</v>
      </c>
      <c r="H45" s="554">
        <v>48</v>
      </c>
      <c r="I45" s="540">
        <f t="shared" si="4"/>
        <v>0</v>
      </c>
      <c r="J45" s="541">
        <f t="shared" si="5"/>
        <v>100</v>
      </c>
    </row>
    <row r="46" spans="1:10" customFormat="1">
      <c r="A46" s="550"/>
      <c r="B46" s="551"/>
      <c r="C46" s="552"/>
      <c r="D46" s="547" t="s">
        <v>607</v>
      </c>
      <c r="E46" s="553">
        <v>3922000</v>
      </c>
      <c r="F46" s="554">
        <v>122000</v>
      </c>
      <c r="G46" s="554">
        <v>122000</v>
      </c>
      <c r="H46" s="554">
        <v>122000</v>
      </c>
      <c r="I46" s="540">
        <f t="shared" si="4"/>
        <v>0</v>
      </c>
      <c r="J46" s="541">
        <f t="shared" si="5"/>
        <v>100</v>
      </c>
    </row>
    <row r="47" spans="1:10" customFormat="1">
      <c r="A47" s="550" t="s">
        <v>229</v>
      </c>
      <c r="B47" s="551" t="s">
        <v>230</v>
      </c>
      <c r="C47" s="552"/>
      <c r="D47" s="547" t="s">
        <v>358</v>
      </c>
      <c r="E47" s="553">
        <v>139</v>
      </c>
      <c r="F47" s="554">
        <v>634</v>
      </c>
      <c r="G47" s="554">
        <v>17</v>
      </c>
      <c r="H47" s="554">
        <v>17</v>
      </c>
      <c r="I47" s="540">
        <f t="shared" si="4"/>
        <v>0</v>
      </c>
      <c r="J47" s="541">
        <f t="shared" si="5"/>
        <v>100</v>
      </c>
    </row>
    <row r="48" spans="1:10" customFormat="1">
      <c r="A48" s="550"/>
      <c r="B48" s="551"/>
      <c r="C48" s="552"/>
      <c r="D48" s="547" t="s">
        <v>607</v>
      </c>
      <c r="E48" s="553">
        <v>10267000</v>
      </c>
      <c r="F48" s="554">
        <v>45000000</v>
      </c>
      <c r="G48" s="554">
        <v>1234515</v>
      </c>
      <c r="H48" s="554">
        <v>1234511</v>
      </c>
      <c r="I48" s="540">
        <f t="shared" si="4"/>
        <v>4</v>
      </c>
      <c r="J48" s="541">
        <f t="shared" si="5"/>
        <v>99.999675986116017</v>
      </c>
    </row>
    <row r="49" spans="1:10" customFormat="1" ht="18">
      <c r="A49" s="550" t="s">
        <v>231</v>
      </c>
      <c r="B49" s="551" t="s">
        <v>402</v>
      </c>
      <c r="C49" s="552"/>
      <c r="D49" s="547" t="s">
        <v>360</v>
      </c>
      <c r="E49" s="553">
        <v>0</v>
      </c>
      <c r="F49" s="554">
        <v>1</v>
      </c>
      <c r="G49" s="554">
        <v>0</v>
      </c>
      <c r="H49" s="554"/>
      <c r="I49" s="540">
        <f t="shared" si="4"/>
        <v>0</v>
      </c>
      <c r="J49" s="541" t="e">
        <f t="shared" si="5"/>
        <v>#DIV/0!</v>
      </c>
    </row>
    <row r="50" spans="1:10" customFormat="1">
      <c r="A50" s="550"/>
      <c r="B50" s="551"/>
      <c r="C50" s="552"/>
      <c r="D50" s="547" t="s">
        <v>607</v>
      </c>
      <c r="E50" s="553">
        <v>0</v>
      </c>
      <c r="F50" s="554">
        <v>1500000</v>
      </c>
      <c r="G50" s="554">
        <v>0</v>
      </c>
      <c r="H50" s="554">
        <v>0</v>
      </c>
      <c r="I50" s="540">
        <f t="shared" si="4"/>
        <v>0</v>
      </c>
      <c r="J50" s="541" t="e">
        <f t="shared" si="5"/>
        <v>#DIV/0!</v>
      </c>
    </row>
    <row r="51" spans="1:10" customFormat="1" ht="18">
      <c r="A51" s="550" t="s">
        <v>232</v>
      </c>
      <c r="B51" s="551" t="s">
        <v>359</v>
      </c>
      <c r="C51" s="552"/>
      <c r="D51" s="547" t="s">
        <v>360</v>
      </c>
      <c r="E51" s="553">
        <v>1</v>
      </c>
      <c r="F51" s="554">
        <v>1</v>
      </c>
      <c r="G51" s="554">
        <v>0</v>
      </c>
      <c r="H51" s="554"/>
      <c r="I51" s="540">
        <f t="shared" si="4"/>
        <v>0</v>
      </c>
      <c r="J51" s="541" t="e">
        <f t="shared" si="5"/>
        <v>#DIV/0!</v>
      </c>
    </row>
    <row r="52" spans="1:10" customFormat="1">
      <c r="A52" s="550"/>
      <c r="B52" s="551"/>
      <c r="C52" s="552"/>
      <c r="D52" s="547" t="s">
        <v>607</v>
      </c>
      <c r="E52" s="553">
        <v>327744</v>
      </c>
      <c r="F52" s="554">
        <v>221000</v>
      </c>
      <c r="G52" s="554">
        <v>0</v>
      </c>
      <c r="H52" s="554">
        <v>0</v>
      </c>
      <c r="I52" s="540">
        <f t="shared" si="4"/>
        <v>0</v>
      </c>
      <c r="J52" s="541" t="e">
        <f t="shared" si="5"/>
        <v>#DIV/0!</v>
      </c>
    </row>
    <row r="53" spans="1:10" customFormat="1">
      <c r="A53" s="550" t="s">
        <v>507</v>
      </c>
      <c r="B53" s="551" t="s">
        <v>508</v>
      </c>
      <c r="C53" s="552"/>
      <c r="D53" s="547" t="s">
        <v>360</v>
      </c>
      <c r="E53" s="553"/>
      <c r="F53" s="554">
        <v>1</v>
      </c>
      <c r="G53" s="554"/>
      <c r="H53" s="554"/>
      <c r="I53" s="540">
        <f t="shared" si="4"/>
        <v>0</v>
      </c>
      <c r="J53" s="541" t="e">
        <f t="shared" si="5"/>
        <v>#DIV/0!</v>
      </c>
    </row>
    <row r="54" spans="1:10" customFormat="1">
      <c r="A54" s="550"/>
      <c r="B54" s="551"/>
      <c r="C54" s="552"/>
      <c r="D54" s="547" t="s">
        <v>607</v>
      </c>
      <c r="E54" s="553">
        <v>0</v>
      </c>
      <c r="F54" s="554">
        <v>376000</v>
      </c>
      <c r="G54" s="554">
        <v>0</v>
      </c>
      <c r="H54" s="554">
        <v>0</v>
      </c>
      <c r="I54" s="540">
        <f t="shared" si="4"/>
        <v>0</v>
      </c>
      <c r="J54" s="541" t="e">
        <f t="shared" si="5"/>
        <v>#DIV/0!</v>
      </c>
    </row>
    <row r="55" spans="1:10" customFormat="1">
      <c r="A55" s="550" t="s">
        <v>233</v>
      </c>
      <c r="B55" s="551" t="s">
        <v>234</v>
      </c>
      <c r="C55" s="552"/>
      <c r="D55" s="547" t="s">
        <v>360</v>
      </c>
      <c r="E55" s="553">
        <v>1</v>
      </c>
      <c r="F55" s="554">
        <v>1</v>
      </c>
      <c r="G55" s="554">
        <v>1</v>
      </c>
      <c r="H55" s="554">
        <v>1</v>
      </c>
      <c r="I55" s="540">
        <f t="shared" si="4"/>
        <v>0</v>
      </c>
      <c r="J55" s="541">
        <f t="shared" si="5"/>
        <v>100</v>
      </c>
    </row>
    <row r="56" spans="1:10" customFormat="1">
      <c r="A56" s="550"/>
      <c r="B56" s="551"/>
      <c r="C56" s="552"/>
      <c r="D56" s="547" t="s">
        <v>607</v>
      </c>
      <c r="E56" s="553">
        <v>492646</v>
      </c>
      <c r="F56" s="554">
        <v>300000</v>
      </c>
      <c r="G56" s="554">
        <v>500000</v>
      </c>
      <c r="H56" s="554">
        <v>500000</v>
      </c>
      <c r="I56" s="540">
        <f t="shared" si="4"/>
        <v>0</v>
      </c>
      <c r="J56" s="541">
        <f t="shared" si="5"/>
        <v>100</v>
      </c>
    </row>
    <row r="57" spans="1:10" customFormat="1">
      <c r="A57" s="550" t="s">
        <v>414</v>
      </c>
      <c r="B57" s="556" t="s">
        <v>415</v>
      </c>
      <c r="C57" s="552"/>
      <c r="D57" s="547" t="s">
        <v>360</v>
      </c>
      <c r="E57" s="553"/>
      <c r="F57" s="554">
        <v>1</v>
      </c>
      <c r="G57" s="554"/>
      <c r="H57" s="554"/>
      <c r="I57" s="540">
        <f t="shared" si="4"/>
        <v>0</v>
      </c>
      <c r="J57" s="541" t="e">
        <f t="shared" si="5"/>
        <v>#DIV/0!</v>
      </c>
    </row>
    <row r="58" spans="1:10" customFormat="1">
      <c r="A58" s="550"/>
      <c r="B58" s="551"/>
      <c r="C58" s="552"/>
      <c r="D58" s="547" t="s">
        <v>607</v>
      </c>
      <c r="E58" s="553">
        <v>0</v>
      </c>
      <c r="F58" s="554">
        <v>3212000</v>
      </c>
      <c r="G58" s="554">
        <v>0</v>
      </c>
      <c r="H58" s="554">
        <v>0</v>
      </c>
      <c r="I58" s="540">
        <f t="shared" si="4"/>
        <v>0</v>
      </c>
      <c r="J58" s="541" t="e">
        <f t="shared" si="5"/>
        <v>#DIV/0!</v>
      </c>
    </row>
    <row r="59" spans="1:10" customFormat="1">
      <c r="A59" s="550" t="s">
        <v>418</v>
      </c>
      <c r="B59" s="551" t="s">
        <v>419</v>
      </c>
      <c r="C59" s="552"/>
      <c r="D59" s="547" t="s">
        <v>477</v>
      </c>
      <c r="E59" s="553">
        <v>453</v>
      </c>
      <c r="F59" s="554">
        <v>873</v>
      </c>
      <c r="G59" s="554">
        <v>905</v>
      </c>
      <c r="H59" s="554">
        <v>905</v>
      </c>
      <c r="I59" s="540">
        <f t="shared" si="4"/>
        <v>0</v>
      </c>
      <c r="J59" s="541">
        <f t="shared" si="5"/>
        <v>100</v>
      </c>
    </row>
    <row r="60" spans="1:10" customFormat="1">
      <c r="A60" s="550"/>
      <c r="B60" s="551"/>
      <c r="C60" s="552"/>
      <c r="D60" s="547" t="s">
        <v>607</v>
      </c>
      <c r="E60" s="553">
        <v>32748910</v>
      </c>
      <c r="F60" s="554">
        <v>63200280</v>
      </c>
      <c r="G60" s="554">
        <v>65513793</v>
      </c>
      <c r="H60" s="554">
        <v>65513793</v>
      </c>
      <c r="I60" s="540">
        <f t="shared" si="4"/>
        <v>0</v>
      </c>
      <c r="J60" s="541">
        <f t="shared" si="5"/>
        <v>100</v>
      </c>
    </row>
    <row r="61" spans="1:10" customFormat="1" ht="18">
      <c r="A61" s="550" t="s">
        <v>420</v>
      </c>
      <c r="B61" s="551" t="s">
        <v>478</v>
      </c>
      <c r="C61" s="552"/>
      <c r="D61" s="547" t="s">
        <v>363</v>
      </c>
      <c r="E61" s="553">
        <v>1</v>
      </c>
      <c r="F61" s="554">
        <v>1</v>
      </c>
      <c r="G61" s="554"/>
      <c r="H61" s="554"/>
      <c r="I61" s="540">
        <f t="shared" si="4"/>
        <v>0</v>
      </c>
      <c r="J61" s="541" t="e">
        <f t="shared" si="5"/>
        <v>#DIV/0!</v>
      </c>
    </row>
    <row r="62" spans="1:10" customFormat="1">
      <c r="A62" s="550"/>
      <c r="B62" s="551"/>
      <c r="C62" s="552"/>
      <c r="D62" s="547" t="s">
        <v>607</v>
      </c>
      <c r="E62" s="553">
        <v>630000</v>
      </c>
      <c r="F62" s="554">
        <v>3494000</v>
      </c>
      <c r="G62" s="554">
        <v>0</v>
      </c>
      <c r="H62" s="554">
        <v>0</v>
      </c>
      <c r="I62" s="540">
        <f t="shared" si="4"/>
        <v>0</v>
      </c>
      <c r="J62" s="541" t="e">
        <f t="shared" si="5"/>
        <v>#DIV/0!</v>
      </c>
    </row>
    <row r="63" spans="1:10" customFormat="1">
      <c r="A63" s="550" t="s">
        <v>421</v>
      </c>
      <c r="B63" s="551" t="s">
        <v>479</v>
      </c>
      <c r="C63" s="552"/>
      <c r="D63" s="547" t="s">
        <v>360</v>
      </c>
      <c r="E63" s="553">
        <v>1</v>
      </c>
      <c r="F63" s="554">
        <v>1</v>
      </c>
      <c r="G63" s="554">
        <v>1</v>
      </c>
      <c r="H63" s="554">
        <v>1</v>
      </c>
      <c r="I63" s="540">
        <f t="shared" si="4"/>
        <v>0</v>
      </c>
      <c r="J63" s="541">
        <f t="shared" si="5"/>
        <v>100</v>
      </c>
    </row>
    <row r="64" spans="1:10" customFormat="1">
      <c r="A64" s="550"/>
      <c r="B64" s="551"/>
      <c r="C64" s="552"/>
      <c r="D64" s="547" t="s">
        <v>607</v>
      </c>
      <c r="E64" s="553">
        <v>385000</v>
      </c>
      <c r="F64" s="554">
        <v>910000</v>
      </c>
      <c r="G64" s="554">
        <v>910000</v>
      </c>
      <c r="H64" s="554">
        <v>910000</v>
      </c>
      <c r="I64" s="540">
        <f t="shared" si="4"/>
        <v>0</v>
      </c>
      <c r="J64" s="541">
        <f t="shared" si="5"/>
        <v>100</v>
      </c>
    </row>
    <row r="65" spans="1:10" customFormat="1">
      <c r="A65" s="550" t="s">
        <v>422</v>
      </c>
      <c r="B65" s="551" t="s">
        <v>423</v>
      </c>
      <c r="C65" s="552"/>
      <c r="D65" s="547" t="s">
        <v>480</v>
      </c>
      <c r="E65" s="553">
        <v>186</v>
      </c>
      <c r="F65" s="554">
        <v>193</v>
      </c>
      <c r="G65" s="554">
        <v>434</v>
      </c>
      <c r="H65" s="554">
        <v>434</v>
      </c>
      <c r="I65" s="540">
        <f t="shared" si="4"/>
        <v>0</v>
      </c>
      <c r="J65" s="541">
        <f t="shared" si="5"/>
        <v>100</v>
      </c>
    </row>
    <row r="66" spans="1:10" customFormat="1">
      <c r="A66" s="550"/>
      <c r="B66" s="551"/>
      <c r="C66" s="552"/>
      <c r="D66" s="547" t="s">
        <v>607</v>
      </c>
      <c r="E66" s="553">
        <v>15450000</v>
      </c>
      <c r="F66" s="554">
        <v>16000000</v>
      </c>
      <c r="G66" s="554">
        <v>36000000</v>
      </c>
      <c r="H66" s="554">
        <v>35931970</v>
      </c>
      <c r="I66" s="540">
        <f t="shared" si="4"/>
        <v>68030</v>
      </c>
      <c r="J66" s="541">
        <f t="shared" si="5"/>
        <v>99.811027777777781</v>
      </c>
    </row>
    <row r="67" spans="1:10" customFormat="1">
      <c r="A67" s="550" t="s">
        <v>426</v>
      </c>
      <c r="B67" s="551" t="s">
        <v>427</v>
      </c>
      <c r="C67" s="552"/>
      <c r="D67" s="547" t="s">
        <v>360</v>
      </c>
      <c r="E67" s="553">
        <v>1</v>
      </c>
      <c r="F67" s="554">
        <v>1</v>
      </c>
      <c r="G67" s="554">
        <v>1</v>
      </c>
      <c r="H67" s="554">
        <v>1</v>
      </c>
      <c r="I67" s="540">
        <f t="shared" si="4"/>
        <v>0</v>
      </c>
      <c r="J67" s="541">
        <f t="shared" si="5"/>
        <v>100</v>
      </c>
    </row>
    <row r="68" spans="1:10" customFormat="1">
      <c r="A68" s="550"/>
      <c r="B68" s="551"/>
      <c r="C68" s="552"/>
      <c r="D68" s="547" t="s">
        <v>607</v>
      </c>
      <c r="E68" s="553">
        <v>151000</v>
      </c>
      <c r="F68" s="554">
        <v>319500</v>
      </c>
      <c r="G68" s="554">
        <v>470453</v>
      </c>
      <c r="H68" s="554">
        <v>470453</v>
      </c>
      <c r="I68" s="540">
        <f t="shared" si="4"/>
        <v>0</v>
      </c>
      <c r="J68" s="541">
        <f t="shared" si="5"/>
        <v>100</v>
      </c>
    </row>
    <row r="69" spans="1:10" customFormat="1">
      <c r="A69" s="550" t="s">
        <v>851</v>
      </c>
      <c r="B69" s="551" t="s">
        <v>852</v>
      </c>
      <c r="C69" s="552"/>
      <c r="D69" s="547" t="s">
        <v>360</v>
      </c>
      <c r="E69" s="553">
        <v>0</v>
      </c>
      <c r="F69" s="554">
        <v>0</v>
      </c>
      <c r="G69" s="554">
        <v>1</v>
      </c>
      <c r="H69" s="554">
        <v>1</v>
      </c>
      <c r="I69" s="540">
        <f t="shared" si="4"/>
        <v>0</v>
      </c>
      <c r="J69" s="541">
        <f t="shared" si="5"/>
        <v>100</v>
      </c>
    </row>
    <row r="70" spans="1:10" customFormat="1">
      <c r="A70" s="550"/>
      <c r="B70" s="551"/>
      <c r="C70" s="552"/>
      <c r="D70" s="547" t="s">
        <v>607</v>
      </c>
      <c r="E70" s="553">
        <v>0</v>
      </c>
      <c r="F70" s="554">
        <v>0</v>
      </c>
      <c r="G70" s="554">
        <v>74400</v>
      </c>
      <c r="H70" s="554">
        <v>74400</v>
      </c>
      <c r="I70" s="540">
        <f t="shared" si="4"/>
        <v>0</v>
      </c>
      <c r="J70" s="541">
        <f t="shared" si="5"/>
        <v>100</v>
      </c>
    </row>
    <row r="71" spans="1:10" customFormat="1">
      <c r="A71" s="550" t="s">
        <v>515</v>
      </c>
      <c r="B71" s="551" t="s">
        <v>687</v>
      </c>
      <c r="C71" s="552"/>
      <c r="D71" s="547" t="s">
        <v>360</v>
      </c>
      <c r="E71" s="553"/>
      <c r="F71" s="554"/>
      <c r="G71" s="554">
        <v>0</v>
      </c>
      <c r="H71" s="554"/>
      <c r="I71" s="540">
        <f t="shared" si="4"/>
        <v>0</v>
      </c>
      <c r="J71" s="541" t="e">
        <f t="shared" si="5"/>
        <v>#DIV/0!</v>
      </c>
    </row>
    <row r="72" spans="1:10" customFormat="1">
      <c r="A72" s="550"/>
      <c r="B72" s="551"/>
      <c r="C72" s="552"/>
      <c r="D72" s="547" t="s">
        <v>607</v>
      </c>
      <c r="E72" s="553">
        <v>0</v>
      </c>
      <c r="F72" s="554">
        <v>0</v>
      </c>
      <c r="G72" s="554">
        <v>0</v>
      </c>
      <c r="H72" s="554">
        <v>0</v>
      </c>
      <c r="I72" s="540">
        <f t="shared" si="4"/>
        <v>0</v>
      </c>
      <c r="J72" s="541" t="e">
        <f t="shared" si="5"/>
        <v>#DIV/0!</v>
      </c>
    </row>
    <row r="73" spans="1:10" customFormat="1">
      <c r="A73" s="550" t="s">
        <v>511</v>
      </c>
      <c r="B73" s="551" t="s">
        <v>512</v>
      </c>
      <c r="C73" s="552"/>
      <c r="D73" s="547" t="s">
        <v>360</v>
      </c>
      <c r="E73" s="553"/>
      <c r="F73" s="554"/>
      <c r="G73" s="554">
        <v>1</v>
      </c>
      <c r="H73" s="554">
        <v>1</v>
      </c>
      <c r="I73" s="540">
        <f t="shared" si="4"/>
        <v>0</v>
      </c>
      <c r="J73" s="541">
        <f t="shared" si="5"/>
        <v>100</v>
      </c>
    </row>
    <row r="74" spans="1:10" customFormat="1">
      <c r="A74" s="550"/>
      <c r="B74" s="551"/>
      <c r="C74" s="552"/>
      <c r="D74" s="547" t="s">
        <v>607</v>
      </c>
      <c r="E74" s="553">
        <v>0</v>
      </c>
      <c r="F74" s="554">
        <v>0</v>
      </c>
      <c r="G74" s="554">
        <v>369880</v>
      </c>
      <c r="H74" s="554">
        <v>369877</v>
      </c>
      <c r="I74" s="540">
        <f t="shared" si="4"/>
        <v>3</v>
      </c>
      <c r="J74" s="541">
        <f t="shared" si="5"/>
        <v>99.999188926138203</v>
      </c>
    </row>
    <row r="75" spans="1:10" customFormat="1">
      <c r="A75" s="550" t="s">
        <v>513</v>
      </c>
      <c r="B75" s="551" t="s">
        <v>535</v>
      </c>
      <c r="C75" s="552"/>
      <c r="D75" s="547" t="s">
        <v>360</v>
      </c>
      <c r="E75" s="553"/>
      <c r="F75" s="554"/>
      <c r="G75" s="554">
        <v>1</v>
      </c>
      <c r="H75" s="554">
        <v>1</v>
      </c>
      <c r="I75" s="540">
        <f t="shared" si="4"/>
        <v>0</v>
      </c>
      <c r="J75" s="541">
        <f t="shared" si="5"/>
        <v>100</v>
      </c>
    </row>
    <row r="76" spans="1:10" customFormat="1">
      <c r="A76" s="550"/>
      <c r="B76" s="551"/>
      <c r="C76" s="552"/>
      <c r="D76" s="547" t="s">
        <v>607</v>
      </c>
      <c r="E76" s="553">
        <v>0</v>
      </c>
      <c r="F76" s="554">
        <v>0</v>
      </c>
      <c r="G76" s="554">
        <v>208340</v>
      </c>
      <c r="H76" s="554">
        <v>208340</v>
      </c>
      <c r="I76" s="540">
        <f t="shared" si="4"/>
        <v>0</v>
      </c>
      <c r="J76" s="541">
        <f t="shared" si="5"/>
        <v>100</v>
      </c>
    </row>
    <row r="77" spans="1:10" customFormat="1">
      <c r="A77" s="550" t="s">
        <v>235</v>
      </c>
      <c r="B77" s="551" t="s">
        <v>688</v>
      </c>
      <c r="C77" s="552"/>
      <c r="D77" s="547" t="s">
        <v>361</v>
      </c>
      <c r="E77" s="553">
        <v>1285</v>
      </c>
      <c r="F77" s="554">
        <v>1622</v>
      </c>
      <c r="G77" s="554">
        <v>1258</v>
      </c>
      <c r="H77" s="554">
        <v>1258</v>
      </c>
      <c r="I77" s="540">
        <f t="shared" si="4"/>
        <v>0</v>
      </c>
      <c r="J77" s="541">
        <f t="shared" si="5"/>
        <v>100</v>
      </c>
    </row>
    <row r="78" spans="1:10" customFormat="1">
      <c r="A78" s="550"/>
      <c r="B78" s="551"/>
      <c r="C78" s="552"/>
      <c r="D78" s="547" t="s">
        <v>607</v>
      </c>
      <c r="E78" s="553">
        <v>93848000</v>
      </c>
      <c r="F78" s="554">
        <v>118434000</v>
      </c>
      <c r="G78" s="554">
        <v>91894218</v>
      </c>
      <c r="H78" s="554">
        <v>91894218</v>
      </c>
      <c r="I78" s="540">
        <f t="shared" si="4"/>
        <v>0</v>
      </c>
      <c r="J78" s="541">
        <f t="shared" si="5"/>
        <v>100</v>
      </c>
    </row>
    <row r="79" spans="1:10" customFormat="1">
      <c r="A79" s="550" t="s">
        <v>237</v>
      </c>
      <c r="B79" s="551" t="s">
        <v>689</v>
      </c>
      <c r="C79" s="552"/>
      <c r="D79" s="547" t="s">
        <v>361</v>
      </c>
      <c r="E79" s="553">
        <v>1454</v>
      </c>
      <c r="F79" s="554">
        <v>542</v>
      </c>
      <c r="G79" s="554">
        <v>542</v>
      </c>
      <c r="H79" s="554">
        <v>542</v>
      </c>
      <c r="I79" s="540">
        <f t="shared" si="4"/>
        <v>0</v>
      </c>
      <c r="J79" s="541">
        <f t="shared" si="5"/>
        <v>100</v>
      </c>
    </row>
    <row r="80" spans="1:10" customFormat="1">
      <c r="A80" s="550"/>
      <c r="B80" s="551"/>
      <c r="C80" s="552"/>
      <c r="D80" s="547" t="s">
        <v>607</v>
      </c>
      <c r="E80" s="553">
        <v>140797982</v>
      </c>
      <c r="F80" s="554">
        <v>52590000</v>
      </c>
      <c r="G80" s="554">
        <v>52590000</v>
      </c>
      <c r="H80" s="554">
        <v>52584526</v>
      </c>
      <c r="I80" s="540">
        <f t="shared" si="4"/>
        <v>5474</v>
      </c>
      <c r="J80" s="541">
        <f t="shared" si="5"/>
        <v>99.989591177029851</v>
      </c>
    </row>
    <row r="81" spans="1:10" customFormat="1" ht="18">
      <c r="A81" s="550" t="s">
        <v>428</v>
      </c>
      <c r="B81" s="551" t="s">
        <v>690</v>
      </c>
      <c r="C81" s="552"/>
      <c r="D81" s="547" t="s">
        <v>362</v>
      </c>
      <c r="E81" s="557">
        <v>40</v>
      </c>
      <c r="F81" s="558">
        <v>16</v>
      </c>
      <c r="G81" s="554">
        <v>221</v>
      </c>
      <c r="H81" s="554">
        <v>203</v>
      </c>
      <c r="I81" s="540">
        <f t="shared" si="4"/>
        <v>18</v>
      </c>
      <c r="J81" s="541">
        <f t="shared" si="5"/>
        <v>91.855203619909503</v>
      </c>
    </row>
    <row r="82" spans="1:10" customFormat="1">
      <c r="A82" s="550"/>
      <c r="B82" s="551"/>
      <c r="C82" s="552"/>
      <c r="D82" s="547" t="s">
        <v>607</v>
      </c>
      <c r="E82" s="553">
        <v>2773452</v>
      </c>
      <c r="F82" s="554">
        <v>1150000</v>
      </c>
      <c r="G82" s="554">
        <v>15350957</v>
      </c>
      <c r="H82" s="554">
        <v>14102176</v>
      </c>
      <c r="I82" s="540">
        <f t="shared" si="4"/>
        <v>1248781</v>
      </c>
      <c r="J82" s="541">
        <f t="shared" si="5"/>
        <v>91.86512606347604</v>
      </c>
    </row>
    <row r="83" spans="1:10" customFormat="1" ht="19.5">
      <c r="A83" s="559" t="s">
        <v>548</v>
      </c>
      <c r="B83" s="560" t="s">
        <v>549</v>
      </c>
      <c r="C83" s="561"/>
      <c r="D83" s="547" t="s">
        <v>363</v>
      </c>
      <c r="E83" s="553">
        <v>0</v>
      </c>
      <c r="F83" s="554">
        <v>0</v>
      </c>
      <c r="G83" s="554">
        <v>1</v>
      </c>
      <c r="H83" s="554">
        <v>1</v>
      </c>
      <c r="I83" s="540">
        <f>G83-H83</f>
        <v>0</v>
      </c>
      <c r="J83" s="541">
        <f>H83/G83*100</f>
        <v>100</v>
      </c>
    </row>
    <row r="84" spans="1:10" customFormat="1">
      <c r="A84" s="562"/>
      <c r="B84" s="563"/>
      <c r="C84" s="552"/>
      <c r="D84" s="547" t="s">
        <v>607</v>
      </c>
      <c r="E84" s="553">
        <v>0</v>
      </c>
      <c r="F84" s="554"/>
      <c r="G84" s="554">
        <v>150000</v>
      </c>
      <c r="H84" s="554">
        <v>150000</v>
      </c>
      <c r="I84" s="540">
        <f t="shared" ref="I84" si="6">G84-H84</f>
        <v>0</v>
      </c>
      <c r="J84" s="541">
        <f t="shared" ref="J84" si="7">H84/G84*100</f>
        <v>100</v>
      </c>
    </row>
    <row r="85" spans="1:10" customFormat="1">
      <c r="A85" s="550" t="s">
        <v>241</v>
      </c>
      <c r="B85" s="551" t="s">
        <v>691</v>
      </c>
      <c r="C85" s="552"/>
      <c r="D85" s="547" t="s">
        <v>363</v>
      </c>
      <c r="E85" s="553">
        <v>1</v>
      </c>
      <c r="F85" s="554">
        <v>1</v>
      </c>
      <c r="G85" s="554">
        <v>1</v>
      </c>
      <c r="H85" s="554">
        <v>1</v>
      </c>
      <c r="I85" s="540">
        <f t="shared" si="4"/>
        <v>0</v>
      </c>
      <c r="J85" s="541">
        <f t="shared" si="5"/>
        <v>100</v>
      </c>
    </row>
    <row r="86" spans="1:10" customFormat="1">
      <c r="A86" s="564"/>
      <c r="B86" s="565"/>
      <c r="C86" s="552"/>
      <c r="D86" s="547" t="s">
        <v>607</v>
      </c>
      <c r="E86" s="553">
        <v>1330000</v>
      </c>
      <c r="F86" s="554">
        <v>1192200</v>
      </c>
      <c r="G86" s="554">
        <v>1192200</v>
      </c>
      <c r="H86" s="554">
        <v>1192196</v>
      </c>
      <c r="I86" s="540">
        <f t="shared" si="4"/>
        <v>4</v>
      </c>
      <c r="J86" s="541">
        <f t="shared" si="5"/>
        <v>99.999664485824525</v>
      </c>
    </row>
    <row r="87" spans="1:10" customFormat="1">
      <c r="A87" s="550" t="s">
        <v>517</v>
      </c>
      <c r="B87" s="551" t="s">
        <v>692</v>
      </c>
      <c r="C87" s="552"/>
      <c r="D87" s="547" t="s">
        <v>363</v>
      </c>
      <c r="E87" s="553"/>
      <c r="F87" s="554">
        <v>1</v>
      </c>
      <c r="G87" s="554">
        <v>1</v>
      </c>
      <c r="H87" s="554">
        <v>1</v>
      </c>
      <c r="I87" s="540">
        <f t="shared" si="4"/>
        <v>0</v>
      </c>
      <c r="J87" s="541">
        <f t="shared" si="5"/>
        <v>100</v>
      </c>
    </row>
    <row r="88" spans="1:10" customFormat="1">
      <c r="A88" s="550"/>
      <c r="B88" s="551"/>
      <c r="C88" s="552"/>
      <c r="D88" s="547" t="s">
        <v>607</v>
      </c>
      <c r="E88" s="553">
        <v>0</v>
      </c>
      <c r="F88" s="554">
        <v>251600</v>
      </c>
      <c r="G88" s="554">
        <v>251600</v>
      </c>
      <c r="H88" s="554">
        <v>251555</v>
      </c>
      <c r="I88" s="540">
        <f t="shared" si="4"/>
        <v>45</v>
      </c>
      <c r="J88" s="541">
        <f t="shared" si="5"/>
        <v>99.982114467408593</v>
      </c>
    </row>
    <row r="89" spans="1:10" customFormat="1">
      <c r="A89" s="550" t="s">
        <v>519</v>
      </c>
      <c r="B89" s="551" t="s">
        <v>693</v>
      </c>
      <c r="C89" s="552"/>
      <c r="D89" s="547" t="s">
        <v>360</v>
      </c>
      <c r="E89" s="553"/>
      <c r="F89" s="554"/>
      <c r="G89" s="554">
        <v>1</v>
      </c>
      <c r="H89" s="554">
        <v>1</v>
      </c>
      <c r="I89" s="540">
        <f t="shared" si="4"/>
        <v>0</v>
      </c>
      <c r="J89" s="541">
        <f t="shared" si="5"/>
        <v>100</v>
      </c>
    </row>
    <row r="90" spans="1:10" customFormat="1">
      <c r="A90" s="550"/>
      <c r="B90" s="551"/>
      <c r="C90" s="552"/>
      <c r="D90" s="547" t="s">
        <v>607</v>
      </c>
      <c r="E90" s="553">
        <v>0</v>
      </c>
      <c r="F90" s="554">
        <v>0</v>
      </c>
      <c r="G90" s="554">
        <v>77850</v>
      </c>
      <c r="H90" s="554">
        <v>77844</v>
      </c>
      <c r="I90" s="540">
        <f t="shared" si="4"/>
        <v>6</v>
      </c>
      <c r="J90" s="541">
        <f t="shared" si="5"/>
        <v>99.992292870905587</v>
      </c>
    </row>
    <row r="91" spans="1:10" customFormat="1">
      <c r="A91" s="550" t="s">
        <v>444</v>
      </c>
      <c r="B91" s="551" t="s">
        <v>694</v>
      </c>
      <c r="C91" s="552"/>
      <c r="D91" s="547" t="s">
        <v>366</v>
      </c>
      <c r="E91" s="553">
        <v>3</v>
      </c>
      <c r="F91" s="554">
        <v>57</v>
      </c>
      <c r="G91" s="554">
        <v>57</v>
      </c>
      <c r="H91" s="554">
        <v>57</v>
      </c>
      <c r="I91" s="540">
        <f t="shared" si="4"/>
        <v>0</v>
      </c>
      <c r="J91" s="541">
        <f t="shared" si="5"/>
        <v>100</v>
      </c>
    </row>
    <row r="92" spans="1:10" customFormat="1">
      <c r="A92" s="550"/>
      <c r="B92" s="551"/>
      <c r="C92" s="552"/>
      <c r="D92" s="547" t="s">
        <v>607</v>
      </c>
      <c r="E92" s="553">
        <v>14064000</v>
      </c>
      <c r="F92" s="554">
        <v>110000000</v>
      </c>
      <c r="G92" s="554">
        <v>107037100</v>
      </c>
      <c r="H92" s="554">
        <v>107037072</v>
      </c>
      <c r="I92" s="540">
        <f t="shared" si="4"/>
        <v>28</v>
      </c>
      <c r="J92" s="541">
        <f t="shared" si="5"/>
        <v>99.99997384084584</v>
      </c>
    </row>
    <row r="93" spans="1:10" customFormat="1" ht="18">
      <c r="A93" s="550" t="s">
        <v>265</v>
      </c>
      <c r="B93" s="551" t="s">
        <v>364</v>
      </c>
      <c r="C93" s="552"/>
      <c r="D93" s="547" t="s">
        <v>365</v>
      </c>
      <c r="E93" s="553">
        <v>339</v>
      </c>
      <c r="F93" s="554">
        <v>2905</v>
      </c>
      <c r="G93" s="554">
        <v>357</v>
      </c>
      <c r="H93" s="554">
        <v>357</v>
      </c>
      <c r="I93" s="540">
        <f t="shared" si="4"/>
        <v>0</v>
      </c>
      <c r="J93" s="541">
        <f t="shared" si="5"/>
        <v>100</v>
      </c>
    </row>
    <row r="94" spans="1:10" customFormat="1">
      <c r="A94" s="550"/>
      <c r="B94" s="551"/>
      <c r="C94" s="552"/>
      <c r="D94" s="547" t="s">
        <v>607</v>
      </c>
      <c r="E94" s="553">
        <v>20829160</v>
      </c>
      <c r="F94" s="554">
        <v>178671000</v>
      </c>
      <c r="G94" s="554">
        <v>22000000</v>
      </c>
      <c r="H94" s="554">
        <v>22000000</v>
      </c>
      <c r="I94" s="540">
        <f t="shared" si="4"/>
        <v>0</v>
      </c>
      <c r="J94" s="541">
        <f t="shared" si="5"/>
        <v>100</v>
      </c>
    </row>
    <row r="95" spans="1:10" customFormat="1" ht="18">
      <c r="A95" s="550" t="s">
        <v>525</v>
      </c>
      <c r="B95" s="551" t="s">
        <v>695</v>
      </c>
      <c r="C95" s="552"/>
      <c r="D95" s="547" t="s">
        <v>360</v>
      </c>
      <c r="E95" s="553"/>
      <c r="F95" s="566"/>
      <c r="G95" s="566">
        <v>0</v>
      </c>
      <c r="H95" s="566"/>
      <c r="I95" s="540">
        <f t="shared" ref="I95:I106" si="8">G95-H95</f>
        <v>0</v>
      </c>
      <c r="J95" s="541" t="e">
        <f t="shared" ref="J95:J106" si="9">H95/G95*100</f>
        <v>#DIV/0!</v>
      </c>
    </row>
    <row r="96" spans="1:10" customFormat="1">
      <c r="A96" s="550"/>
      <c r="B96" s="551"/>
      <c r="C96" s="552"/>
      <c r="D96" s="547" t="s">
        <v>607</v>
      </c>
      <c r="E96" s="553">
        <v>0</v>
      </c>
      <c r="F96" s="554">
        <v>0</v>
      </c>
      <c r="G96" s="554">
        <v>0</v>
      </c>
      <c r="H96" s="554">
        <v>0</v>
      </c>
      <c r="I96" s="540">
        <f t="shared" si="8"/>
        <v>0</v>
      </c>
      <c r="J96" s="541" t="e">
        <f t="shared" si="9"/>
        <v>#DIV/0!</v>
      </c>
    </row>
    <row r="97" spans="1:10" customFormat="1" ht="18">
      <c r="A97" s="550" t="s">
        <v>521</v>
      </c>
      <c r="B97" s="551" t="s">
        <v>696</v>
      </c>
      <c r="C97" s="552"/>
      <c r="D97" s="547" t="s">
        <v>360</v>
      </c>
      <c r="E97" s="553"/>
      <c r="F97" s="554"/>
      <c r="G97" s="554">
        <v>1</v>
      </c>
      <c r="H97" s="554">
        <v>1</v>
      </c>
      <c r="I97" s="540">
        <f t="shared" si="8"/>
        <v>0</v>
      </c>
      <c r="J97" s="541">
        <f t="shared" si="9"/>
        <v>100</v>
      </c>
    </row>
    <row r="98" spans="1:10" customFormat="1">
      <c r="A98" s="550"/>
      <c r="B98" s="551"/>
      <c r="C98" s="552"/>
      <c r="D98" s="547" t="s">
        <v>607</v>
      </c>
      <c r="E98" s="553">
        <v>0</v>
      </c>
      <c r="F98" s="554">
        <v>0</v>
      </c>
      <c r="G98" s="554">
        <v>989000</v>
      </c>
      <c r="H98" s="554">
        <v>986366</v>
      </c>
      <c r="I98" s="540">
        <f t="shared" si="8"/>
        <v>2634</v>
      </c>
      <c r="J98" s="541">
        <f t="shared" si="9"/>
        <v>99.733670374115263</v>
      </c>
    </row>
    <row r="99" spans="1:10" customFormat="1" ht="18">
      <c r="A99" s="550" t="s">
        <v>523</v>
      </c>
      <c r="B99" s="551" t="s">
        <v>697</v>
      </c>
      <c r="C99" s="552"/>
      <c r="D99" s="547" t="s">
        <v>360</v>
      </c>
      <c r="E99" s="553"/>
      <c r="F99" s="554"/>
      <c r="G99" s="554">
        <v>1</v>
      </c>
      <c r="H99" s="554">
        <v>1</v>
      </c>
      <c r="I99" s="540">
        <f t="shared" si="8"/>
        <v>0</v>
      </c>
      <c r="J99" s="541">
        <f t="shared" si="9"/>
        <v>100</v>
      </c>
    </row>
    <row r="100" spans="1:10" customFormat="1">
      <c r="A100" s="550"/>
      <c r="B100" s="551"/>
      <c r="C100" s="552"/>
      <c r="D100" s="547" t="s">
        <v>607</v>
      </c>
      <c r="E100" s="553">
        <v>0</v>
      </c>
      <c r="F100" s="554">
        <v>0</v>
      </c>
      <c r="G100" s="554">
        <v>358797</v>
      </c>
      <c r="H100" s="554">
        <v>358797</v>
      </c>
      <c r="I100" s="540">
        <f t="shared" si="8"/>
        <v>0</v>
      </c>
      <c r="J100" s="541">
        <f t="shared" si="9"/>
        <v>100</v>
      </c>
    </row>
    <row r="101" spans="1:10" customFormat="1">
      <c r="A101" s="550" t="s">
        <v>267</v>
      </c>
      <c r="B101" s="551" t="s">
        <v>698</v>
      </c>
      <c r="C101" s="552"/>
      <c r="D101" s="547" t="s">
        <v>546</v>
      </c>
      <c r="E101" s="553"/>
      <c r="F101" s="554">
        <v>1236</v>
      </c>
      <c r="G101" s="554">
        <v>1236</v>
      </c>
      <c r="H101" s="554">
        <v>1273</v>
      </c>
      <c r="I101" s="540">
        <f t="shared" si="8"/>
        <v>-37</v>
      </c>
      <c r="J101" s="541">
        <f t="shared" si="9"/>
        <v>102.99352750809061</v>
      </c>
    </row>
    <row r="102" spans="1:10" customFormat="1">
      <c r="A102" s="550"/>
      <c r="B102" s="551"/>
      <c r="C102" s="552"/>
      <c r="D102" s="547" t="s">
        <v>607</v>
      </c>
      <c r="E102" s="553">
        <v>0</v>
      </c>
      <c r="F102" s="554">
        <v>76027000</v>
      </c>
      <c r="G102" s="554">
        <v>76027000</v>
      </c>
      <c r="H102" s="554">
        <v>78316760</v>
      </c>
      <c r="I102" s="540">
        <f t="shared" si="8"/>
        <v>-2289760</v>
      </c>
      <c r="J102" s="541">
        <f t="shared" si="9"/>
        <v>103.01177213358412</v>
      </c>
    </row>
    <row r="103" spans="1:10" customFormat="1" ht="18">
      <c r="A103" s="550" t="s">
        <v>846</v>
      </c>
      <c r="B103" s="551" t="s">
        <v>847</v>
      </c>
      <c r="C103" s="552"/>
      <c r="D103" s="547" t="s">
        <v>357</v>
      </c>
      <c r="E103" s="553"/>
      <c r="F103" s="554">
        <v>0</v>
      </c>
      <c r="G103" s="554">
        <v>1462</v>
      </c>
      <c r="H103" s="554">
        <v>1462</v>
      </c>
      <c r="I103" s="540">
        <f t="shared" si="8"/>
        <v>0</v>
      </c>
      <c r="J103" s="541">
        <f t="shared" si="9"/>
        <v>100</v>
      </c>
    </row>
    <row r="104" spans="1:10" customFormat="1">
      <c r="A104" s="550"/>
      <c r="B104" s="551"/>
      <c r="C104" s="552"/>
      <c r="D104" s="547" t="s">
        <v>607</v>
      </c>
      <c r="E104" s="553"/>
      <c r="F104" s="554">
        <v>0</v>
      </c>
      <c r="G104" s="554">
        <v>3690000</v>
      </c>
      <c r="H104" s="554">
        <v>3690000</v>
      </c>
      <c r="I104" s="540">
        <f t="shared" si="8"/>
        <v>0</v>
      </c>
      <c r="J104" s="541">
        <f t="shared" si="9"/>
        <v>100</v>
      </c>
    </row>
    <row r="105" spans="1:10" customFormat="1">
      <c r="A105" s="550" t="s">
        <v>255</v>
      </c>
      <c r="B105" s="551" t="s">
        <v>856</v>
      </c>
      <c r="C105" s="552"/>
      <c r="D105" s="547" t="s">
        <v>356</v>
      </c>
      <c r="E105" s="553"/>
      <c r="F105" s="554">
        <v>0</v>
      </c>
      <c r="G105" s="554">
        <v>440</v>
      </c>
      <c r="H105" s="554">
        <v>440</v>
      </c>
      <c r="I105" s="540">
        <f t="shared" si="8"/>
        <v>0</v>
      </c>
      <c r="J105" s="541">
        <f t="shared" si="9"/>
        <v>100</v>
      </c>
    </row>
    <row r="106" spans="1:10" customFormat="1">
      <c r="A106" s="550"/>
      <c r="B106" s="551"/>
      <c r="C106" s="552"/>
      <c r="D106" s="547" t="s">
        <v>607</v>
      </c>
      <c r="E106" s="553">
        <v>0</v>
      </c>
      <c r="F106" s="554"/>
      <c r="G106" s="554">
        <v>19362177</v>
      </c>
      <c r="H106" s="554">
        <v>19318080</v>
      </c>
      <c r="I106" s="540">
        <f t="shared" si="8"/>
        <v>44097</v>
      </c>
      <c r="J106" s="541">
        <f t="shared" si="9"/>
        <v>99.772251849572484</v>
      </c>
    </row>
    <row r="107" spans="1:10" customFormat="1" ht="17.25">
      <c r="A107" s="1156" t="s">
        <v>592</v>
      </c>
      <c r="B107" s="1157"/>
      <c r="C107" s="1134"/>
      <c r="D107" s="1134"/>
      <c r="E107" s="1134"/>
      <c r="F107" s="1134"/>
      <c r="G107" s="1134"/>
      <c r="H107" s="1134"/>
      <c r="I107" s="1134"/>
      <c r="J107" s="1135"/>
    </row>
    <row r="108" spans="1:10" customFormat="1" ht="27" customHeight="1">
      <c r="A108" s="542" t="s">
        <v>593</v>
      </c>
      <c r="B108" s="1132" t="s">
        <v>699</v>
      </c>
      <c r="C108" s="1132"/>
      <c r="D108" s="1132"/>
      <c r="E108" s="1132"/>
      <c r="F108" s="1132"/>
      <c r="G108" s="1132"/>
      <c r="H108" s="1132"/>
      <c r="I108" s="1132"/>
      <c r="J108" s="1133"/>
    </row>
    <row r="109" spans="1:10" customFormat="1">
      <c r="A109" s="543" t="s">
        <v>34</v>
      </c>
      <c r="B109" s="544" t="s">
        <v>700</v>
      </c>
      <c r="C109" s="539" t="s">
        <v>588</v>
      </c>
      <c r="D109" s="539"/>
      <c r="E109" s="537" t="s">
        <v>701</v>
      </c>
      <c r="F109" s="538" t="s">
        <v>702</v>
      </c>
      <c r="G109" s="539" t="s">
        <v>702</v>
      </c>
      <c r="H109" s="567">
        <v>2849</v>
      </c>
      <c r="I109" s="566">
        <f t="shared" ref="I109:I117" si="10">G109-H109</f>
        <v>51</v>
      </c>
      <c r="J109" s="541">
        <f t="shared" ref="J109:J116" si="11">H109/G109*100</f>
        <v>98.241379310344826</v>
      </c>
    </row>
    <row r="110" spans="1:10" customFormat="1">
      <c r="A110" s="543" t="s">
        <v>34</v>
      </c>
      <c r="B110" s="544" t="s">
        <v>703</v>
      </c>
      <c r="C110" s="539"/>
      <c r="D110" s="539"/>
      <c r="E110" s="537" t="s">
        <v>704</v>
      </c>
      <c r="F110" s="538" t="s">
        <v>705</v>
      </c>
      <c r="G110" s="539" t="s">
        <v>705</v>
      </c>
      <c r="H110" s="567">
        <v>39035</v>
      </c>
      <c r="I110" s="566">
        <f t="shared" si="10"/>
        <v>-13852</v>
      </c>
      <c r="J110" s="541">
        <f t="shared" si="11"/>
        <v>155.00536075924234</v>
      </c>
    </row>
    <row r="111" spans="1:10" customFormat="1">
      <c r="A111" s="543" t="s">
        <v>34</v>
      </c>
      <c r="B111" s="544" t="s">
        <v>706</v>
      </c>
      <c r="C111" s="539"/>
      <c r="D111" s="539"/>
      <c r="E111" s="537" t="s">
        <v>707</v>
      </c>
      <c r="F111" s="538" t="s">
        <v>707</v>
      </c>
      <c r="G111" s="539" t="s">
        <v>707</v>
      </c>
      <c r="H111" s="567" t="s">
        <v>707</v>
      </c>
      <c r="I111" s="566">
        <f t="shared" si="10"/>
        <v>0</v>
      </c>
      <c r="J111" s="541">
        <f t="shared" si="11"/>
        <v>100</v>
      </c>
    </row>
    <row r="112" spans="1:10" customFormat="1">
      <c r="A112" s="543" t="s">
        <v>34</v>
      </c>
      <c r="B112" s="544" t="s">
        <v>708</v>
      </c>
      <c r="C112" s="539"/>
      <c r="D112" s="539"/>
      <c r="E112" s="537" t="s">
        <v>709</v>
      </c>
      <c r="F112" s="538" t="s">
        <v>710</v>
      </c>
      <c r="G112" s="539" t="s">
        <v>710</v>
      </c>
      <c r="H112" s="567">
        <v>584</v>
      </c>
      <c r="I112" s="566">
        <f t="shared" si="10"/>
        <v>0</v>
      </c>
      <c r="J112" s="541">
        <f t="shared" si="11"/>
        <v>100</v>
      </c>
    </row>
    <row r="113" spans="1:10" customFormat="1">
      <c r="A113" s="543" t="s">
        <v>34</v>
      </c>
      <c r="B113" s="544" t="s">
        <v>711</v>
      </c>
      <c r="C113" s="539"/>
      <c r="D113" s="539"/>
      <c r="E113" s="537" t="s">
        <v>712</v>
      </c>
      <c r="F113" s="538" t="s">
        <v>713</v>
      </c>
      <c r="G113" s="539" t="s">
        <v>713</v>
      </c>
      <c r="H113" s="567">
        <v>429</v>
      </c>
      <c r="I113" s="566">
        <f t="shared" si="10"/>
        <v>-8</v>
      </c>
      <c r="J113" s="541">
        <f t="shared" si="11"/>
        <v>101.90023752969122</v>
      </c>
    </row>
    <row r="114" spans="1:10" customFormat="1" ht="27" customHeight="1">
      <c r="A114" s="543" t="s">
        <v>34</v>
      </c>
      <c r="B114" s="544" t="s">
        <v>714</v>
      </c>
      <c r="C114" s="539"/>
      <c r="D114" s="539"/>
      <c r="E114" s="537" t="s">
        <v>715</v>
      </c>
      <c r="F114" s="538" t="s">
        <v>716</v>
      </c>
      <c r="G114" s="539" t="s">
        <v>716</v>
      </c>
      <c r="H114" s="567">
        <v>253</v>
      </c>
      <c r="I114" s="566">
        <f t="shared" si="10"/>
        <v>0</v>
      </c>
      <c r="J114" s="541">
        <f t="shared" si="11"/>
        <v>100</v>
      </c>
    </row>
    <row r="115" spans="1:10" customFormat="1" ht="20.25" customHeight="1">
      <c r="A115" s="543" t="s">
        <v>717</v>
      </c>
      <c r="B115" s="544" t="s">
        <v>718</v>
      </c>
      <c r="C115" s="539"/>
      <c r="D115" s="539"/>
      <c r="E115" s="537" t="s">
        <v>719</v>
      </c>
      <c r="F115" s="538" t="s">
        <v>720</v>
      </c>
      <c r="G115" s="539" t="s">
        <v>720</v>
      </c>
      <c r="H115" s="567">
        <v>11868</v>
      </c>
      <c r="I115" s="566">
        <f t="shared" si="10"/>
        <v>-368</v>
      </c>
      <c r="J115" s="541">
        <f t="shared" si="11"/>
        <v>103.2</v>
      </c>
    </row>
    <row r="116" spans="1:10" customFormat="1">
      <c r="A116" s="543" t="s">
        <v>34</v>
      </c>
      <c r="B116" s="544" t="s">
        <v>721</v>
      </c>
      <c r="C116" s="539"/>
      <c r="D116" s="539"/>
      <c r="E116" s="537" t="s">
        <v>722</v>
      </c>
      <c r="F116" s="538" t="s">
        <v>723</v>
      </c>
      <c r="G116" s="539" t="s">
        <v>723</v>
      </c>
      <c r="H116" s="567">
        <v>769</v>
      </c>
      <c r="I116" s="566">
        <f t="shared" si="10"/>
        <v>75</v>
      </c>
      <c r="J116" s="541">
        <f t="shared" si="11"/>
        <v>91.113744075829388</v>
      </c>
    </row>
    <row r="117" spans="1:10" customFormat="1">
      <c r="A117" s="543" t="s">
        <v>34</v>
      </c>
      <c r="B117" s="544" t="s">
        <v>724</v>
      </c>
      <c r="C117" s="539"/>
      <c r="D117" s="539"/>
      <c r="E117" s="537" t="s">
        <v>725</v>
      </c>
      <c r="F117" s="538" t="s">
        <v>726</v>
      </c>
      <c r="G117" s="539" t="s">
        <v>726</v>
      </c>
      <c r="H117" s="539" t="s">
        <v>726</v>
      </c>
      <c r="I117" s="566">
        <f t="shared" si="10"/>
        <v>0</v>
      </c>
      <c r="J117" s="541">
        <f>H117/G117*100</f>
        <v>100</v>
      </c>
    </row>
    <row r="118" spans="1:10" customFormat="1" ht="27" customHeight="1">
      <c r="A118" s="543" t="s">
        <v>34</v>
      </c>
      <c r="B118" s="544" t="s">
        <v>727</v>
      </c>
      <c r="C118" s="539" t="s">
        <v>588</v>
      </c>
      <c r="D118" s="539"/>
      <c r="E118" s="537"/>
      <c r="F118" s="538" t="s">
        <v>728</v>
      </c>
      <c r="G118" s="539" t="s">
        <v>728</v>
      </c>
      <c r="H118" s="539" t="s">
        <v>728</v>
      </c>
      <c r="I118" s="566">
        <v>0</v>
      </c>
      <c r="J118" s="541">
        <v>0</v>
      </c>
    </row>
    <row r="119" spans="1:10" customFormat="1" ht="17.25">
      <c r="A119" s="1152" t="s">
        <v>604</v>
      </c>
      <c r="B119" s="1153"/>
      <c r="C119" s="1154"/>
      <c r="D119" s="1154"/>
      <c r="E119" s="1154"/>
      <c r="F119" s="1154"/>
      <c r="G119" s="1154"/>
      <c r="H119" s="1154"/>
      <c r="I119" s="1154"/>
      <c r="J119" s="1155"/>
    </row>
    <row r="120" spans="1:10" customFormat="1" ht="30">
      <c r="A120" s="528" t="s">
        <v>605</v>
      </c>
      <c r="B120" s="529" t="s">
        <v>606</v>
      </c>
      <c r="C120" s="1134"/>
      <c r="D120" s="1134"/>
      <c r="E120" s="1134"/>
      <c r="F120" s="1134"/>
      <c r="G120" s="1134"/>
      <c r="H120" s="1134"/>
      <c r="I120" s="1134"/>
      <c r="J120" s="1135"/>
    </row>
    <row r="121" spans="1:10" customFormat="1" ht="18">
      <c r="A121" s="550" t="s">
        <v>196</v>
      </c>
      <c r="B121" s="551" t="s">
        <v>729</v>
      </c>
      <c r="C121" s="552"/>
      <c r="D121" s="555" t="s">
        <v>339</v>
      </c>
      <c r="E121" s="553">
        <v>42233</v>
      </c>
      <c r="F121" s="554" t="str">
        <f>'[2]Aneski 3'!G11</f>
        <v>Sasia (sipas planit 
Fillestar Vjetor)</v>
      </c>
      <c r="G121" s="554" t="str">
        <f>'[2]Aneski 3'!J11</f>
        <v>Sasia (sipas planit 
të rishikuar të vitit korent)</v>
      </c>
      <c r="H121" s="554" t="str">
        <f>'[2]Aneski 3'!M11</f>
        <v>Sasia Faktike (në /nfund të vitit korent)</v>
      </c>
      <c r="I121" s="566">
        <v>0</v>
      </c>
      <c r="J121" s="541">
        <v>0</v>
      </c>
    </row>
    <row r="122" spans="1:10" customFormat="1">
      <c r="A122" s="550"/>
      <c r="B122" s="551"/>
      <c r="C122" s="552"/>
      <c r="D122" s="555" t="s">
        <v>607</v>
      </c>
      <c r="E122" s="553">
        <v>11588880251</v>
      </c>
      <c r="F122" s="554">
        <v>11195057300</v>
      </c>
      <c r="G122" s="554">
        <v>12235726100</v>
      </c>
      <c r="H122" s="554" t="str">
        <f>'[2]Aneski 3'!N11</f>
        <v>Shpenzimet Faktike /n(në fund të vitit korent)</v>
      </c>
      <c r="I122" s="566">
        <v>0</v>
      </c>
      <c r="J122" s="541">
        <v>0</v>
      </c>
    </row>
    <row r="123" spans="1:10" customFormat="1" ht="18">
      <c r="A123" s="550" t="s">
        <v>198</v>
      </c>
      <c r="B123" s="551" t="s">
        <v>199</v>
      </c>
      <c r="C123" s="552"/>
      <c r="D123" s="555" t="s">
        <v>340</v>
      </c>
      <c r="E123" s="553">
        <v>247</v>
      </c>
      <c r="F123" s="554">
        <v>279</v>
      </c>
      <c r="G123" s="554">
        <v>279</v>
      </c>
      <c r="H123" s="554">
        <v>279</v>
      </c>
      <c r="I123" s="566">
        <f t="shared" ref="I123:I142" si="12">G123-H123</f>
        <v>0</v>
      </c>
      <c r="J123" s="541">
        <f t="shared" ref="J123:J142" si="13">H123/G123*100</f>
        <v>100</v>
      </c>
    </row>
    <row r="124" spans="1:10" customFormat="1">
      <c r="A124" s="550"/>
      <c r="B124" s="551"/>
      <c r="C124" s="552"/>
      <c r="D124" s="555" t="s">
        <v>607</v>
      </c>
      <c r="E124" s="553">
        <v>403346602</v>
      </c>
      <c r="F124" s="554">
        <v>469800000</v>
      </c>
      <c r="G124" s="554">
        <v>486920000</v>
      </c>
      <c r="H124" s="554">
        <v>484304453</v>
      </c>
      <c r="I124" s="566">
        <f t="shared" si="12"/>
        <v>2615547</v>
      </c>
      <c r="J124" s="541">
        <f t="shared" si="13"/>
        <v>99.46283845395547</v>
      </c>
    </row>
    <row r="125" spans="1:10" customFormat="1">
      <c r="A125" s="550" t="s">
        <v>200</v>
      </c>
      <c r="B125" s="551" t="s">
        <v>201</v>
      </c>
      <c r="C125" s="552"/>
      <c r="D125" s="555" t="s">
        <v>341</v>
      </c>
      <c r="E125" s="553">
        <v>57</v>
      </c>
      <c r="F125" s="554">
        <v>58</v>
      </c>
      <c r="G125" s="554">
        <v>58</v>
      </c>
      <c r="H125" s="554">
        <v>58</v>
      </c>
      <c r="I125" s="566">
        <f t="shared" si="12"/>
        <v>0</v>
      </c>
      <c r="J125" s="541">
        <f t="shared" si="13"/>
        <v>100</v>
      </c>
    </row>
    <row r="126" spans="1:10" customFormat="1">
      <c r="A126" s="550"/>
      <c r="B126" s="551"/>
      <c r="C126" s="552"/>
      <c r="D126" s="555" t="s">
        <v>607</v>
      </c>
      <c r="E126" s="553">
        <v>145881784</v>
      </c>
      <c r="F126" s="554">
        <v>159850000</v>
      </c>
      <c r="G126" s="554">
        <v>171823900</v>
      </c>
      <c r="H126" s="554">
        <v>171537388</v>
      </c>
      <c r="I126" s="566">
        <f t="shared" si="12"/>
        <v>286512</v>
      </c>
      <c r="J126" s="541">
        <f t="shared" si="13"/>
        <v>99.833252533553249</v>
      </c>
    </row>
    <row r="127" spans="1:10" customFormat="1" ht="18">
      <c r="A127" s="550" t="s">
        <v>202</v>
      </c>
      <c r="B127" s="551" t="s">
        <v>203</v>
      </c>
      <c r="C127" s="552"/>
      <c r="D127" s="555" t="s">
        <v>342</v>
      </c>
      <c r="E127" s="553">
        <v>168</v>
      </c>
      <c r="F127" s="554">
        <v>226</v>
      </c>
      <c r="G127" s="554">
        <v>206</v>
      </c>
      <c r="H127" s="554">
        <v>206</v>
      </c>
      <c r="I127" s="566">
        <f t="shared" si="12"/>
        <v>0</v>
      </c>
      <c r="J127" s="541">
        <f t="shared" si="13"/>
        <v>100</v>
      </c>
    </row>
    <row r="128" spans="1:10" customFormat="1">
      <c r="A128" s="550"/>
      <c r="B128" s="551"/>
      <c r="C128" s="552"/>
      <c r="D128" s="547" t="s">
        <v>607</v>
      </c>
      <c r="E128" s="553">
        <v>286743416.27999997</v>
      </c>
      <c r="F128" s="554">
        <v>355806000</v>
      </c>
      <c r="G128" s="554">
        <v>323675525</v>
      </c>
      <c r="H128" s="554">
        <v>323549086</v>
      </c>
      <c r="I128" s="566">
        <f t="shared" si="12"/>
        <v>126439</v>
      </c>
      <c r="J128" s="541">
        <f t="shared" si="13"/>
        <v>99.960936496511437</v>
      </c>
    </row>
    <row r="129" spans="1:10" customFormat="1" ht="18">
      <c r="A129" s="550" t="s">
        <v>222</v>
      </c>
      <c r="B129" s="551" t="s">
        <v>353</v>
      </c>
      <c r="C129" s="552"/>
      <c r="D129" s="547" t="s">
        <v>354</v>
      </c>
      <c r="E129" s="553">
        <v>5091</v>
      </c>
      <c r="F129" s="554">
        <v>7609</v>
      </c>
      <c r="G129" s="554">
        <v>7609</v>
      </c>
      <c r="H129" s="554">
        <v>7609</v>
      </c>
      <c r="I129" s="566">
        <f t="shared" si="12"/>
        <v>0</v>
      </c>
      <c r="J129" s="541">
        <f t="shared" si="13"/>
        <v>100</v>
      </c>
    </row>
    <row r="130" spans="1:10" customFormat="1">
      <c r="A130" s="550"/>
      <c r="B130" s="551"/>
      <c r="C130" s="552"/>
      <c r="D130" s="547" t="s">
        <v>607</v>
      </c>
      <c r="E130" s="553">
        <v>208958800</v>
      </c>
      <c r="F130" s="554">
        <v>265347000</v>
      </c>
      <c r="G130" s="554">
        <v>242207000</v>
      </c>
      <c r="H130" s="554">
        <v>241587974</v>
      </c>
      <c r="I130" s="566">
        <f t="shared" si="12"/>
        <v>619026</v>
      </c>
      <c r="J130" s="541">
        <f t="shared" si="13"/>
        <v>99.744422745833106</v>
      </c>
    </row>
    <row r="131" spans="1:10" customFormat="1">
      <c r="A131" s="550" t="s">
        <v>224</v>
      </c>
      <c r="B131" s="551" t="s">
        <v>730</v>
      </c>
      <c r="C131" s="552"/>
      <c r="D131" s="547" t="s">
        <v>355</v>
      </c>
      <c r="E131" s="553">
        <v>0</v>
      </c>
      <c r="F131" s="554">
        <v>1</v>
      </c>
      <c r="G131" s="554">
        <v>1</v>
      </c>
      <c r="H131" s="554">
        <v>1</v>
      </c>
      <c r="I131" s="566">
        <f t="shared" si="12"/>
        <v>0</v>
      </c>
      <c r="J131" s="541">
        <f t="shared" si="13"/>
        <v>100</v>
      </c>
    </row>
    <row r="132" spans="1:10" customFormat="1">
      <c r="A132" s="550"/>
      <c r="B132" s="551"/>
      <c r="C132" s="552"/>
      <c r="D132" s="547" t="s">
        <v>607</v>
      </c>
      <c r="E132" s="553">
        <v>0</v>
      </c>
      <c r="F132" s="554">
        <v>5000000</v>
      </c>
      <c r="G132" s="554">
        <v>3500000</v>
      </c>
      <c r="H132" s="554">
        <v>2865309</v>
      </c>
      <c r="I132" s="566">
        <f t="shared" si="12"/>
        <v>634691</v>
      </c>
      <c r="J132" s="541">
        <f t="shared" si="13"/>
        <v>81.865971428571427</v>
      </c>
    </row>
    <row r="133" spans="1:10" customFormat="1">
      <c r="A133" s="550" t="s">
        <v>259</v>
      </c>
      <c r="B133" s="551" t="s">
        <v>731</v>
      </c>
      <c r="C133" s="552"/>
      <c r="D133" s="547" t="s">
        <v>356</v>
      </c>
      <c r="E133" s="553"/>
      <c r="F133" s="554">
        <v>20</v>
      </c>
      <c r="G133" s="554">
        <v>28</v>
      </c>
      <c r="H133" s="554">
        <v>28</v>
      </c>
      <c r="I133" s="566">
        <f t="shared" si="12"/>
        <v>0</v>
      </c>
      <c r="J133" s="541">
        <f t="shared" si="13"/>
        <v>100</v>
      </c>
    </row>
    <row r="134" spans="1:10" customFormat="1">
      <c r="A134" s="550"/>
      <c r="B134" s="551"/>
      <c r="C134" s="552"/>
      <c r="D134" s="547" t="s">
        <v>607</v>
      </c>
      <c r="E134" s="553">
        <v>0</v>
      </c>
      <c r="F134" s="554">
        <v>20000000</v>
      </c>
      <c r="G134" s="554">
        <v>28672470</v>
      </c>
      <c r="H134" s="554">
        <v>28231645</v>
      </c>
      <c r="I134" s="566">
        <f t="shared" si="12"/>
        <v>440825</v>
      </c>
      <c r="J134" s="541">
        <f t="shared" si="13"/>
        <v>98.462549616409049</v>
      </c>
    </row>
    <row r="135" spans="1:10" customFormat="1" ht="18">
      <c r="A135" s="550" t="s">
        <v>253</v>
      </c>
      <c r="B135" s="551" t="s">
        <v>732</v>
      </c>
      <c r="C135" s="552"/>
      <c r="D135" s="547" t="s">
        <v>355</v>
      </c>
      <c r="E135" s="553"/>
      <c r="F135" s="554">
        <v>3</v>
      </c>
      <c r="G135" s="554">
        <v>3</v>
      </c>
      <c r="H135" s="554">
        <v>3</v>
      </c>
      <c r="I135" s="566">
        <f t="shared" si="12"/>
        <v>0</v>
      </c>
      <c r="J135" s="541">
        <f t="shared" si="13"/>
        <v>100</v>
      </c>
    </row>
    <row r="136" spans="1:10" customFormat="1">
      <c r="A136" s="550"/>
      <c r="B136" s="551"/>
      <c r="C136" s="552"/>
      <c r="D136" s="547" t="s">
        <v>607</v>
      </c>
      <c r="E136" s="553">
        <v>0</v>
      </c>
      <c r="F136" s="554">
        <v>5000000</v>
      </c>
      <c r="G136" s="554">
        <v>5000000</v>
      </c>
      <c r="H136" s="554">
        <v>5000000</v>
      </c>
      <c r="I136" s="566">
        <f t="shared" si="12"/>
        <v>0</v>
      </c>
      <c r="J136" s="541">
        <f t="shared" si="13"/>
        <v>100</v>
      </c>
    </row>
    <row r="137" spans="1:10" customFormat="1" ht="18">
      <c r="A137" s="550" t="s">
        <v>460</v>
      </c>
      <c r="B137" s="551" t="s">
        <v>733</v>
      </c>
      <c r="C137" s="552"/>
      <c r="D137" s="547" t="s">
        <v>473</v>
      </c>
      <c r="E137" s="553"/>
      <c r="F137" s="554">
        <v>225</v>
      </c>
      <c r="G137" s="554"/>
      <c r="H137" s="554">
        <v>0</v>
      </c>
      <c r="I137" s="566">
        <f t="shared" si="12"/>
        <v>0</v>
      </c>
      <c r="J137" s="541" t="e">
        <f t="shared" si="13"/>
        <v>#DIV/0!</v>
      </c>
    </row>
    <row r="138" spans="1:10" customFormat="1">
      <c r="A138" s="564"/>
      <c r="B138" s="565"/>
      <c r="C138" s="568"/>
      <c r="D138" s="569" t="s">
        <v>607</v>
      </c>
      <c r="E138" s="570">
        <v>0</v>
      </c>
      <c r="F138" s="571">
        <v>21939000</v>
      </c>
      <c r="G138" s="571">
        <v>0</v>
      </c>
      <c r="H138" s="571">
        <v>0</v>
      </c>
      <c r="I138" s="572">
        <f t="shared" si="12"/>
        <v>0</v>
      </c>
      <c r="J138" s="573" t="e">
        <f t="shared" si="13"/>
        <v>#DIV/0!</v>
      </c>
    </row>
    <row r="139" spans="1:10" customFormat="1" ht="18">
      <c r="A139" s="550" t="s">
        <v>462</v>
      </c>
      <c r="B139" s="551" t="s">
        <v>734</v>
      </c>
      <c r="C139" s="552"/>
      <c r="D139" s="547" t="s">
        <v>475</v>
      </c>
      <c r="E139" s="553">
        <v>1</v>
      </c>
      <c r="F139" s="554">
        <v>87</v>
      </c>
      <c r="G139" s="554">
        <v>8</v>
      </c>
      <c r="H139" s="554">
        <v>8</v>
      </c>
      <c r="I139" s="566">
        <f t="shared" si="12"/>
        <v>0</v>
      </c>
      <c r="J139" s="541">
        <f t="shared" si="13"/>
        <v>100</v>
      </c>
    </row>
    <row r="140" spans="1:10" customFormat="1">
      <c r="A140" s="550"/>
      <c r="B140" s="551"/>
      <c r="C140" s="552"/>
      <c r="D140" s="547" t="s">
        <v>607</v>
      </c>
      <c r="E140" s="553">
        <v>277330</v>
      </c>
      <c r="F140" s="554">
        <v>5363000</v>
      </c>
      <c r="G140" s="554">
        <v>520000</v>
      </c>
      <c r="H140" s="554">
        <v>519870</v>
      </c>
      <c r="I140" s="566">
        <f t="shared" si="12"/>
        <v>130</v>
      </c>
      <c r="J140" s="541">
        <f t="shared" si="13"/>
        <v>99.975000000000009</v>
      </c>
    </row>
    <row r="141" spans="1:10" customFormat="1">
      <c r="A141" s="550" t="s">
        <v>249</v>
      </c>
      <c r="B141" s="551" t="s">
        <v>854</v>
      </c>
      <c r="C141" s="552"/>
      <c r="D141" s="547" t="s">
        <v>355</v>
      </c>
      <c r="E141" s="553">
        <v>0</v>
      </c>
      <c r="F141" s="554">
        <v>0</v>
      </c>
      <c r="G141" s="554">
        <v>1</v>
      </c>
      <c r="H141" s="554">
        <v>1</v>
      </c>
      <c r="I141" s="566">
        <f t="shared" si="12"/>
        <v>0</v>
      </c>
      <c r="J141" s="541">
        <f t="shared" si="13"/>
        <v>100</v>
      </c>
    </row>
    <row r="142" spans="1:10" customFormat="1">
      <c r="A142" s="574"/>
      <c r="B142" s="575"/>
      <c r="C142" s="576"/>
      <c r="D142" s="577" t="s">
        <v>607</v>
      </c>
      <c r="E142" s="578">
        <v>0</v>
      </c>
      <c r="F142" s="579">
        <v>0</v>
      </c>
      <c r="G142" s="579">
        <v>26700000</v>
      </c>
      <c r="H142" s="579">
        <v>26402844</v>
      </c>
      <c r="I142" s="579">
        <f t="shared" si="12"/>
        <v>297156</v>
      </c>
      <c r="J142" s="580">
        <f t="shared" si="13"/>
        <v>98.887056179775286</v>
      </c>
    </row>
    <row r="143" spans="1:10" customFormat="1" ht="17.25">
      <c r="A143" s="1156" t="s">
        <v>592</v>
      </c>
      <c r="B143" s="1157"/>
      <c r="C143" s="1134"/>
      <c r="D143" s="1134"/>
      <c r="E143" s="1134"/>
      <c r="F143" s="1134"/>
      <c r="G143" s="1134"/>
      <c r="H143" s="1134"/>
      <c r="I143" s="1134"/>
      <c r="J143" s="1135"/>
    </row>
    <row r="144" spans="1:10" customFormat="1" ht="29.25" customHeight="1">
      <c r="A144" s="542" t="s">
        <v>593</v>
      </c>
      <c r="B144" s="1132" t="s">
        <v>735</v>
      </c>
      <c r="C144" s="1132"/>
      <c r="D144" s="1132"/>
      <c r="E144" s="1132"/>
      <c r="F144" s="1132"/>
      <c r="G144" s="1132"/>
      <c r="H144" s="1132"/>
      <c r="I144" s="1132"/>
      <c r="J144" s="1133"/>
    </row>
    <row r="145" spans="1:10" customFormat="1" ht="20.25" customHeight="1">
      <c r="A145" s="543" t="s">
        <v>34</v>
      </c>
      <c r="B145" s="544" t="s">
        <v>736</v>
      </c>
      <c r="C145" s="539"/>
      <c r="D145" s="539"/>
      <c r="E145" s="537" t="s">
        <v>737</v>
      </c>
      <c r="F145" s="538" t="s">
        <v>738</v>
      </c>
      <c r="G145" s="539" t="s">
        <v>738</v>
      </c>
      <c r="H145" s="538">
        <v>187</v>
      </c>
      <c r="I145" s="539" t="s">
        <v>740</v>
      </c>
      <c r="J145" s="580">
        <f t="shared" ref="J145:J151" si="14">H145/G145*100</f>
        <v>119.10828025477707</v>
      </c>
    </row>
    <row r="146" spans="1:10" customFormat="1">
      <c r="A146" s="543" t="s">
        <v>34</v>
      </c>
      <c r="B146" s="544" t="s">
        <v>741</v>
      </c>
      <c r="C146" s="539" t="s">
        <v>588</v>
      </c>
      <c r="D146" s="539"/>
      <c r="E146" s="537" t="s">
        <v>584</v>
      </c>
      <c r="F146" s="538" t="s">
        <v>742</v>
      </c>
      <c r="G146" s="539" t="s">
        <v>742</v>
      </c>
      <c r="H146" s="538">
        <v>215</v>
      </c>
      <c r="I146" s="539" t="s">
        <v>744</v>
      </c>
      <c r="J146" s="580">
        <f t="shared" si="14"/>
        <v>100</v>
      </c>
    </row>
    <row r="147" spans="1:10" customFormat="1">
      <c r="A147" s="543" t="s">
        <v>34</v>
      </c>
      <c r="B147" s="544" t="s">
        <v>745</v>
      </c>
      <c r="C147" s="539"/>
      <c r="D147" s="539"/>
      <c r="E147" s="537" t="s">
        <v>746</v>
      </c>
      <c r="F147" s="538" t="s">
        <v>747</v>
      </c>
      <c r="G147" s="539" t="s">
        <v>747</v>
      </c>
      <c r="H147" s="538">
        <v>30</v>
      </c>
      <c r="I147" s="539" t="s">
        <v>748</v>
      </c>
      <c r="J147" s="580">
        <f t="shared" si="14"/>
        <v>111.11111111111111</v>
      </c>
    </row>
    <row r="148" spans="1:10" customFormat="1">
      <c r="A148" s="543" t="s">
        <v>34</v>
      </c>
      <c r="B148" s="544" t="s">
        <v>749</v>
      </c>
      <c r="C148" s="539"/>
      <c r="D148" s="539"/>
      <c r="E148" s="537" t="s">
        <v>658</v>
      </c>
      <c r="F148" s="538" t="s">
        <v>746</v>
      </c>
      <c r="G148" s="539" t="s">
        <v>746</v>
      </c>
      <c r="H148" s="538" t="s">
        <v>750</v>
      </c>
      <c r="I148" s="539" t="s">
        <v>665</v>
      </c>
      <c r="J148" s="580">
        <f t="shared" si="14"/>
        <v>95.833333333333343</v>
      </c>
    </row>
    <row r="149" spans="1:10" customFormat="1">
      <c r="A149" s="543" t="s">
        <v>34</v>
      </c>
      <c r="B149" s="544" t="s">
        <v>751</v>
      </c>
      <c r="C149" s="539"/>
      <c r="D149" s="539"/>
      <c r="E149" s="537" t="s">
        <v>752</v>
      </c>
      <c r="F149" s="538" t="s">
        <v>743</v>
      </c>
      <c r="G149" s="539" t="s">
        <v>743</v>
      </c>
      <c r="H149" s="538">
        <v>50</v>
      </c>
      <c r="I149" s="539" t="s">
        <v>750</v>
      </c>
      <c r="J149" s="580">
        <f t="shared" si="14"/>
        <v>156.25</v>
      </c>
    </row>
    <row r="150" spans="1:10" customFormat="1">
      <c r="A150" s="543" t="s">
        <v>753</v>
      </c>
      <c r="B150" s="544" t="s">
        <v>754</v>
      </c>
      <c r="C150" s="539"/>
      <c r="D150" s="539"/>
      <c r="E150" s="537" t="s">
        <v>755</v>
      </c>
      <c r="F150" s="538" t="s">
        <v>740</v>
      </c>
      <c r="G150" s="539" t="s">
        <v>740</v>
      </c>
      <c r="H150" s="538">
        <v>44</v>
      </c>
      <c r="I150" s="539" t="s">
        <v>756</v>
      </c>
      <c r="J150" s="580">
        <f t="shared" si="14"/>
        <v>41.904761904761905</v>
      </c>
    </row>
    <row r="151" spans="1:10" customFormat="1">
      <c r="A151" s="543" t="s">
        <v>753</v>
      </c>
      <c r="B151" s="544" t="s">
        <v>757</v>
      </c>
      <c r="C151" s="539"/>
      <c r="D151" s="539"/>
      <c r="E151" s="537" t="s">
        <v>758</v>
      </c>
      <c r="F151" s="538" t="s">
        <v>759</v>
      </c>
      <c r="G151" s="539" t="s">
        <v>759</v>
      </c>
      <c r="H151" s="538">
        <v>1404</v>
      </c>
      <c r="I151" s="539" t="s">
        <v>760</v>
      </c>
      <c r="J151" s="580">
        <f t="shared" si="14"/>
        <v>136.3106796116505</v>
      </c>
    </row>
    <row r="152" spans="1:10" customFormat="1" ht="17.25">
      <c r="A152" s="1152" t="s">
        <v>604</v>
      </c>
      <c r="B152" s="1153"/>
      <c r="C152" s="1154"/>
      <c r="D152" s="1154"/>
      <c r="E152" s="1154"/>
      <c r="F152" s="1154"/>
      <c r="G152" s="1154"/>
      <c r="H152" s="1154"/>
      <c r="I152" s="1154"/>
      <c r="J152" s="1155"/>
    </row>
    <row r="153" spans="1:10" customFormat="1" ht="30">
      <c r="A153" s="528" t="s">
        <v>605</v>
      </c>
      <c r="B153" s="529" t="s">
        <v>606</v>
      </c>
      <c r="C153" s="1134"/>
      <c r="D153" s="1134"/>
      <c r="E153" s="1134"/>
      <c r="F153" s="1134"/>
      <c r="G153" s="1134"/>
      <c r="H153" s="1134"/>
      <c r="I153" s="1134"/>
      <c r="J153" s="1135"/>
    </row>
    <row r="154" spans="1:10" customFormat="1">
      <c r="A154" s="550" t="s">
        <v>210</v>
      </c>
      <c r="B154" s="551" t="s">
        <v>211</v>
      </c>
      <c r="C154" s="552"/>
      <c r="D154" s="547" t="s">
        <v>346</v>
      </c>
      <c r="E154" s="553">
        <v>65</v>
      </c>
      <c r="F154" s="566">
        <v>62</v>
      </c>
      <c r="G154" s="566">
        <v>65</v>
      </c>
      <c r="H154" s="566">
        <v>65</v>
      </c>
      <c r="I154" s="566">
        <f t="shared" ref="I154:I163" si="15">G154-H154</f>
        <v>0</v>
      </c>
      <c r="J154" s="541">
        <f t="shared" ref="J154:J163" si="16">H154/G154*100</f>
        <v>100</v>
      </c>
    </row>
    <row r="155" spans="1:10" customFormat="1">
      <c r="A155" s="550"/>
      <c r="B155" s="551"/>
      <c r="C155" s="552"/>
      <c r="D155" s="547" t="s">
        <v>607</v>
      </c>
      <c r="E155" s="553">
        <v>161456069</v>
      </c>
      <c r="F155" s="566">
        <v>166540000</v>
      </c>
      <c r="G155" s="566">
        <v>175524000</v>
      </c>
      <c r="H155" s="566">
        <v>175524000</v>
      </c>
      <c r="I155" s="566">
        <f t="shared" si="15"/>
        <v>0</v>
      </c>
      <c r="J155" s="541">
        <f t="shared" si="16"/>
        <v>100</v>
      </c>
    </row>
    <row r="156" spans="1:10" customFormat="1">
      <c r="A156" s="550" t="s">
        <v>212</v>
      </c>
      <c r="B156" s="551" t="s">
        <v>347</v>
      </c>
      <c r="C156" s="552"/>
      <c r="D156" s="547" t="s">
        <v>348</v>
      </c>
      <c r="E156" s="553">
        <v>45512847</v>
      </c>
      <c r="F156" s="566">
        <v>48062131</v>
      </c>
      <c r="G156" s="566">
        <v>50237000</v>
      </c>
      <c r="H156" s="566">
        <v>50157000</v>
      </c>
      <c r="I156" s="566">
        <f t="shared" si="15"/>
        <v>80000</v>
      </c>
      <c r="J156" s="541">
        <f t="shared" si="16"/>
        <v>99.84075482214304</v>
      </c>
    </row>
    <row r="157" spans="1:10" customFormat="1">
      <c r="A157" s="550"/>
      <c r="B157" s="551"/>
      <c r="C157" s="552"/>
      <c r="D157" s="547" t="s">
        <v>607</v>
      </c>
      <c r="E157" s="553">
        <v>3049360735</v>
      </c>
      <c r="F157" s="566">
        <v>3295907000</v>
      </c>
      <c r="G157" s="566">
        <v>3445071600</v>
      </c>
      <c r="H157" s="566">
        <v>3439579042</v>
      </c>
      <c r="I157" s="566">
        <f t="shared" si="15"/>
        <v>5492558</v>
      </c>
      <c r="J157" s="541">
        <f t="shared" si="16"/>
        <v>99.840567667737304</v>
      </c>
    </row>
    <row r="158" spans="1:10" customFormat="1">
      <c r="A158" s="550" t="s">
        <v>214</v>
      </c>
      <c r="B158" s="551" t="s">
        <v>215</v>
      </c>
      <c r="C158" s="552"/>
      <c r="D158" s="547" t="s">
        <v>349</v>
      </c>
      <c r="E158" s="553">
        <v>230</v>
      </c>
      <c r="F158" s="566">
        <v>229</v>
      </c>
      <c r="G158" s="566">
        <v>229</v>
      </c>
      <c r="H158" s="566">
        <v>229</v>
      </c>
      <c r="I158" s="566">
        <f t="shared" si="15"/>
        <v>0</v>
      </c>
      <c r="J158" s="541">
        <f t="shared" si="16"/>
        <v>100</v>
      </c>
    </row>
    <row r="159" spans="1:10" customFormat="1">
      <c r="A159" s="550"/>
      <c r="B159" s="551"/>
      <c r="C159" s="552"/>
      <c r="D159" s="547" t="s">
        <v>607</v>
      </c>
      <c r="E159" s="553">
        <v>86820650</v>
      </c>
      <c r="F159" s="566">
        <v>89400000</v>
      </c>
      <c r="G159" s="566">
        <v>95018000</v>
      </c>
      <c r="H159" s="566">
        <v>94090772</v>
      </c>
      <c r="I159" s="566">
        <f t="shared" si="15"/>
        <v>927228</v>
      </c>
      <c r="J159" s="541">
        <f t="shared" si="16"/>
        <v>99.024155423182975</v>
      </c>
    </row>
    <row r="160" spans="1:10" customFormat="1">
      <c r="A160" s="550" t="s">
        <v>528</v>
      </c>
      <c r="B160" s="551" t="s">
        <v>761</v>
      </c>
      <c r="C160" s="552"/>
      <c r="D160" s="547" t="s">
        <v>544</v>
      </c>
      <c r="E160" s="553"/>
      <c r="F160" s="566">
        <v>1918</v>
      </c>
      <c r="G160" s="566">
        <v>0</v>
      </c>
      <c r="H160" s="566">
        <v>0</v>
      </c>
      <c r="I160" s="566">
        <f t="shared" si="15"/>
        <v>0</v>
      </c>
      <c r="J160" s="541" t="e">
        <f t="shared" si="16"/>
        <v>#DIV/0!</v>
      </c>
    </row>
    <row r="161" spans="1:10" customFormat="1">
      <c r="A161" s="550"/>
      <c r="B161" s="551"/>
      <c r="C161" s="552"/>
      <c r="D161" s="547" t="s">
        <v>607</v>
      </c>
      <c r="E161" s="553">
        <v>0</v>
      </c>
      <c r="F161" s="566">
        <v>118000000</v>
      </c>
      <c r="G161" s="566">
        <v>0</v>
      </c>
      <c r="H161" s="566">
        <v>0</v>
      </c>
      <c r="I161" s="566">
        <f t="shared" si="15"/>
        <v>0</v>
      </c>
      <c r="J161" s="541" t="e">
        <f t="shared" si="16"/>
        <v>#DIV/0!</v>
      </c>
    </row>
    <row r="162" spans="1:10" customFormat="1">
      <c r="A162" s="550" t="s">
        <v>509</v>
      </c>
      <c r="B162" s="551" t="s">
        <v>762</v>
      </c>
      <c r="C162" s="552"/>
      <c r="D162" s="547" t="s">
        <v>360</v>
      </c>
      <c r="E162" s="553"/>
      <c r="F162" s="566">
        <v>1</v>
      </c>
      <c r="G162" s="566">
        <v>1</v>
      </c>
      <c r="H162" s="566">
        <v>0</v>
      </c>
      <c r="I162" s="566">
        <f t="shared" si="15"/>
        <v>1</v>
      </c>
      <c r="J162" s="541">
        <f t="shared" si="16"/>
        <v>0</v>
      </c>
    </row>
    <row r="163" spans="1:10" customFormat="1">
      <c r="A163" s="550"/>
      <c r="B163" s="551"/>
      <c r="C163" s="552"/>
      <c r="D163" s="547" t="s">
        <v>607</v>
      </c>
      <c r="E163" s="553">
        <v>0</v>
      </c>
      <c r="F163" s="566">
        <v>10000000</v>
      </c>
      <c r="G163" s="566">
        <v>0</v>
      </c>
      <c r="H163" s="566">
        <v>0</v>
      </c>
      <c r="I163" s="566">
        <f t="shared" si="15"/>
        <v>0</v>
      </c>
      <c r="J163" s="541" t="e">
        <f t="shared" si="16"/>
        <v>#DIV/0!</v>
      </c>
    </row>
    <row r="164" spans="1:10" customFormat="1" ht="17.25">
      <c r="A164" s="1156" t="s">
        <v>592</v>
      </c>
      <c r="B164" s="1157"/>
      <c r="C164" s="1134"/>
      <c r="D164" s="1134"/>
      <c r="E164" s="1134"/>
      <c r="F164" s="1134"/>
      <c r="G164" s="1134"/>
      <c r="H164" s="1134"/>
      <c r="I164" s="1134"/>
      <c r="J164" s="1135"/>
    </row>
    <row r="165" spans="1:10" customFormat="1" ht="17.25" customHeight="1">
      <c r="A165" s="542" t="s">
        <v>593</v>
      </c>
      <c r="B165" s="1132" t="s">
        <v>763</v>
      </c>
      <c r="C165" s="1132"/>
      <c r="D165" s="1132"/>
      <c r="E165" s="1132"/>
      <c r="F165" s="1132"/>
      <c r="G165" s="1132"/>
      <c r="H165" s="1132"/>
      <c r="I165" s="1132"/>
      <c r="J165" s="1133"/>
    </row>
    <row r="166" spans="1:10" customFormat="1">
      <c r="A166" s="543" t="s">
        <v>34</v>
      </c>
      <c r="B166" s="544" t="s">
        <v>764</v>
      </c>
      <c r="C166" s="539" t="s">
        <v>588</v>
      </c>
      <c r="D166" s="539"/>
      <c r="E166" s="537" t="s">
        <v>756</v>
      </c>
      <c r="F166" s="538" t="s">
        <v>676</v>
      </c>
      <c r="G166" s="539" t="s">
        <v>676</v>
      </c>
      <c r="H166" s="538">
        <v>22</v>
      </c>
      <c r="I166" s="539" t="s">
        <v>765</v>
      </c>
      <c r="J166" s="541">
        <f t="shared" ref="J166:J172" si="17">H166/G166*100</f>
        <v>22</v>
      </c>
    </row>
    <row r="167" spans="1:10" customFormat="1">
      <c r="A167" s="543" t="s">
        <v>34</v>
      </c>
      <c r="B167" s="544" t="s">
        <v>766</v>
      </c>
      <c r="C167" s="539" t="s">
        <v>588</v>
      </c>
      <c r="D167" s="539"/>
      <c r="E167" s="537" t="s">
        <v>661</v>
      </c>
      <c r="F167" s="538" t="s">
        <v>676</v>
      </c>
      <c r="G167" s="539" t="s">
        <v>676</v>
      </c>
      <c r="H167" s="538">
        <v>54</v>
      </c>
      <c r="I167" s="539" t="s">
        <v>743</v>
      </c>
      <c r="J167" s="541">
        <f t="shared" si="17"/>
        <v>54</v>
      </c>
    </row>
    <row r="168" spans="1:10" customFormat="1">
      <c r="A168" s="543" t="s">
        <v>34</v>
      </c>
      <c r="B168" s="544" t="s">
        <v>767</v>
      </c>
      <c r="C168" s="539" t="s">
        <v>588</v>
      </c>
      <c r="D168" s="539"/>
      <c r="E168" s="537" t="s">
        <v>768</v>
      </c>
      <c r="F168" s="538" t="s">
        <v>769</v>
      </c>
      <c r="G168" s="539" t="s">
        <v>769</v>
      </c>
      <c r="H168" s="538">
        <v>1808</v>
      </c>
      <c r="I168" s="539" t="s">
        <v>739</v>
      </c>
      <c r="J168" s="541">
        <f t="shared" si="17"/>
        <v>100.16620498614958</v>
      </c>
    </row>
    <row r="169" spans="1:10" customFormat="1" ht="30" customHeight="1">
      <c r="A169" s="543" t="s">
        <v>34</v>
      </c>
      <c r="B169" s="544" t="s">
        <v>770</v>
      </c>
      <c r="C169" s="539" t="s">
        <v>588</v>
      </c>
      <c r="D169" s="539"/>
      <c r="E169" s="537" t="s">
        <v>645</v>
      </c>
      <c r="F169" s="538" t="s">
        <v>771</v>
      </c>
      <c r="G169" s="539" t="s">
        <v>771</v>
      </c>
      <c r="H169" s="538">
        <v>119</v>
      </c>
      <c r="I169" s="539" t="s">
        <v>772</v>
      </c>
      <c r="J169" s="541">
        <f t="shared" si="17"/>
        <v>360.60606060606062</v>
      </c>
    </row>
    <row r="170" spans="1:10" customFormat="1" ht="27">
      <c r="A170" s="543" t="s">
        <v>34</v>
      </c>
      <c r="B170" s="544" t="s">
        <v>773</v>
      </c>
      <c r="C170" s="539" t="s">
        <v>588</v>
      </c>
      <c r="D170" s="539"/>
      <c r="E170" s="537" t="s">
        <v>752</v>
      </c>
      <c r="F170" s="538" t="s">
        <v>774</v>
      </c>
      <c r="G170" s="539" t="s">
        <v>774</v>
      </c>
      <c r="H170" s="538">
        <v>30</v>
      </c>
      <c r="I170" s="539" t="s">
        <v>586</v>
      </c>
      <c r="J170" s="541">
        <f t="shared" si="17"/>
        <v>61.224489795918366</v>
      </c>
    </row>
    <row r="171" spans="1:10" customFormat="1">
      <c r="A171" s="543" t="s">
        <v>775</v>
      </c>
      <c r="B171" s="544" t="s">
        <v>776</v>
      </c>
      <c r="C171" s="539"/>
      <c r="D171" s="539"/>
      <c r="E171" s="537" t="s">
        <v>676</v>
      </c>
      <c r="F171" s="538" t="s">
        <v>777</v>
      </c>
      <c r="G171" s="539" t="s">
        <v>777</v>
      </c>
      <c r="H171" s="538" t="s">
        <v>778</v>
      </c>
      <c r="I171" s="539" t="s">
        <v>586</v>
      </c>
      <c r="J171" s="541">
        <f t="shared" si="17"/>
        <v>100</v>
      </c>
    </row>
    <row r="172" spans="1:10" customFormat="1" ht="22.5" customHeight="1">
      <c r="A172" s="543" t="s">
        <v>779</v>
      </c>
      <c r="B172" s="544" t="s">
        <v>780</v>
      </c>
      <c r="C172" s="539"/>
      <c r="D172" s="539"/>
      <c r="E172" s="537" t="s">
        <v>756</v>
      </c>
      <c r="F172" s="538" t="s">
        <v>781</v>
      </c>
      <c r="G172" s="539" t="s">
        <v>781</v>
      </c>
      <c r="H172" s="538">
        <v>92</v>
      </c>
      <c r="I172" s="539" t="s">
        <v>586</v>
      </c>
      <c r="J172" s="541">
        <f t="shared" si="17"/>
        <v>9292.9292929292933</v>
      </c>
    </row>
    <row r="173" spans="1:10" customFormat="1" ht="17.25">
      <c r="A173" s="1152" t="s">
        <v>604</v>
      </c>
      <c r="B173" s="1153"/>
      <c r="C173" s="1154"/>
      <c r="D173" s="1154"/>
      <c r="E173" s="1154"/>
      <c r="F173" s="1154"/>
      <c r="G173" s="1154"/>
      <c r="H173" s="1154"/>
      <c r="I173" s="1154"/>
      <c r="J173" s="1155"/>
    </row>
    <row r="174" spans="1:10" customFormat="1" ht="30">
      <c r="A174" s="528" t="s">
        <v>605</v>
      </c>
      <c r="B174" s="529" t="s">
        <v>606</v>
      </c>
      <c r="C174" s="1134"/>
      <c r="D174" s="1134"/>
      <c r="E174" s="1134"/>
      <c r="F174" s="1134"/>
      <c r="G174" s="1134"/>
      <c r="H174" s="1134"/>
      <c r="I174" s="1134"/>
      <c r="J174" s="1135"/>
    </row>
    <row r="175" spans="1:10" customFormat="1">
      <c r="A175" s="550" t="s">
        <v>216</v>
      </c>
      <c r="B175" s="551" t="s">
        <v>782</v>
      </c>
      <c r="C175" s="552"/>
      <c r="D175" s="547" t="s">
        <v>350</v>
      </c>
      <c r="E175" s="553">
        <v>537</v>
      </c>
      <c r="F175" s="566">
        <v>422</v>
      </c>
      <c r="G175" s="566">
        <v>500</v>
      </c>
      <c r="H175" s="566">
        <v>500</v>
      </c>
      <c r="I175" s="566">
        <f t="shared" ref="I175:I180" si="18">G175-H175</f>
        <v>0</v>
      </c>
      <c r="J175" s="541">
        <f t="shared" ref="J175:J180" si="19">H175/G175*100</f>
        <v>100</v>
      </c>
    </row>
    <row r="176" spans="1:10" customFormat="1">
      <c r="A176" s="550"/>
      <c r="B176" s="551"/>
      <c r="C176" s="552"/>
      <c r="D176" s="547" t="s">
        <v>607</v>
      </c>
      <c r="E176" s="553">
        <v>219367626</v>
      </c>
      <c r="F176" s="566">
        <v>214758000</v>
      </c>
      <c r="G176" s="566">
        <v>254746520</v>
      </c>
      <c r="H176" s="566">
        <v>254376394</v>
      </c>
      <c r="I176" s="566">
        <f t="shared" si="18"/>
        <v>370126</v>
      </c>
      <c r="J176" s="541">
        <f t="shared" si="19"/>
        <v>99.854708123196346</v>
      </c>
    </row>
    <row r="177" spans="1:10" customFormat="1">
      <c r="A177" s="550" t="s">
        <v>218</v>
      </c>
      <c r="B177" s="551" t="s">
        <v>219</v>
      </c>
      <c r="C177" s="552"/>
      <c r="D177" s="547" t="s">
        <v>351</v>
      </c>
      <c r="E177" s="553">
        <v>8409</v>
      </c>
      <c r="F177" s="566">
        <v>6173</v>
      </c>
      <c r="G177" s="566">
        <v>7659</v>
      </c>
      <c r="H177" s="566">
        <v>7594</v>
      </c>
      <c r="I177" s="566">
        <f t="shared" si="18"/>
        <v>65</v>
      </c>
      <c r="J177" s="541">
        <f t="shared" si="19"/>
        <v>99.151325238281757</v>
      </c>
    </row>
    <row r="178" spans="1:10" customFormat="1">
      <c r="A178" s="550"/>
      <c r="B178" s="551"/>
      <c r="C178" s="552"/>
      <c r="D178" s="547" t="s">
        <v>607</v>
      </c>
      <c r="E178" s="553">
        <v>657566669.26999998</v>
      </c>
      <c r="F178" s="566">
        <v>542842000</v>
      </c>
      <c r="G178" s="566">
        <v>673531480</v>
      </c>
      <c r="H178" s="566">
        <v>667819777</v>
      </c>
      <c r="I178" s="566">
        <f t="shared" si="18"/>
        <v>5711703</v>
      </c>
      <c r="J178" s="541">
        <f t="shared" si="19"/>
        <v>99.151976831134903</v>
      </c>
    </row>
    <row r="179" spans="1:10" customFormat="1">
      <c r="A179" s="550" t="s">
        <v>220</v>
      </c>
      <c r="B179" s="551" t="s">
        <v>783</v>
      </c>
      <c r="C179" s="552"/>
      <c r="D179" s="547" t="s">
        <v>352</v>
      </c>
      <c r="E179" s="553">
        <v>25393</v>
      </c>
      <c r="F179" s="566">
        <v>27778</v>
      </c>
      <c r="G179" s="566">
        <v>24339</v>
      </c>
      <c r="H179" s="566">
        <v>24339</v>
      </c>
      <c r="I179" s="566">
        <f t="shared" si="18"/>
        <v>0</v>
      </c>
      <c r="J179" s="541">
        <f t="shared" si="19"/>
        <v>100</v>
      </c>
    </row>
    <row r="180" spans="1:10" customFormat="1">
      <c r="A180" s="550"/>
      <c r="B180" s="551"/>
      <c r="C180" s="552"/>
      <c r="D180" s="547" t="s">
        <v>607</v>
      </c>
      <c r="E180" s="553">
        <v>3673373289.5300002</v>
      </c>
      <c r="F180" s="566">
        <v>4027924700</v>
      </c>
      <c r="G180" s="566">
        <v>3529314800</v>
      </c>
      <c r="H180" s="590">
        <v>3526737407</v>
      </c>
      <c r="I180" s="566">
        <f t="shared" si="18"/>
        <v>2577393</v>
      </c>
      <c r="J180" s="541">
        <f t="shared" si="19"/>
        <v>99.926971858673525</v>
      </c>
    </row>
    <row r="181" spans="1:10" customFormat="1" ht="17.25">
      <c r="A181" s="1156" t="s">
        <v>592</v>
      </c>
      <c r="B181" s="1157"/>
      <c r="C181" s="1134"/>
      <c r="D181" s="1134"/>
      <c r="E181" s="1134"/>
      <c r="F181" s="1134"/>
      <c r="G181" s="1134"/>
      <c r="H181" s="1134"/>
      <c r="I181" s="1134"/>
      <c r="J181" s="1135"/>
    </row>
    <row r="182" spans="1:10" customFormat="1" ht="26.25" customHeight="1">
      <c r="A182" s="542" t="s">
        <v>593</v>
      </c>
      <c r="B182" s="1132" t="s">
        <v>784</v>
      </c>
      <c r="C182" s="1132"/>
      <c r="D182" s="1132"/>
      <c r="E182" s="1132"/>
      <c r="F182" s="1132"/>
      <c r="G182" s="1132"/>
      <c r="H182" s="1132"/>
      <c r="I182" s="1132"/>
      <c r="J182" s="1133"/>
    </row>
    <row r="183" spans="1:10" customFormat="1" ht="18">
      <c r="A183" s="543" t="s">
        <v>4</v>
      </c>
      <c r="B183" s="544" t="s">
        <v>785</v>
      </c>
      <c r="C183" s="539"/>
      <c r="D183" s="539"/>
      <c r="E183" s="537" t="s">
        <v>786</v>
      </c>
      <c r="F183" s="538" t="s">
        <v>787</v>
      </c>
      <c r="G183" s="539" t="s">
        <v>787</v>
      </c>
      <c r="H183" s="581">
        <v>0.9</v>
      </c>
      <c r="I183" s="539" t="s">
        <v>586</v>
      </c>
      <c r="J183" s="541">
        <f t="shared" ref="J183:J185" si="20">H183/G183*100</f>
        <v>112.5</v>
      </c>
    </row>
    <row r="184" spans="1:10" customFormat="1" ht="18">
      <c r="A184" s="543" t="s">
        <v>788</v>
      </c>
      <c r="B184" s="544" t="s">
        <v>789</v>
      </c>
      <c r="C184" s="539"/>
      <c r="D184" s="539"/>
      <c r="E184" s="537" t="s">
        <v>790</v>
      </c>
      <c r="F184" s="538" t="s">
        <v>596</v>
      </c>
      <c r="G184" s="539" t="s">
        <v>596</v>
      </c>
      <c r="H184" s="538" t="s">
        <v>791</v>
      </c>
      <c r="I184" s="539" t="s">
        <v>586</v>
      </c>
      <c r="J184" s="541">
        <f t="shared" si="20"/>
        <v>100</v>
      </c>
    </row>
    <row r="185" spans="1:10" customFormat="1" ht="18">
      <c r="A185" s="543" t="s">
        <v>792</v>
      </c>
      <c r="B185" s="544" t="s">
        <v>793</v>
      </c>
      <c r="C185" s="539"/>
      <c r="D185" s="539"/>
      <c r="E185" s="537" t="s">
        <v>790</v>
      </c>
      <c r="F185" s="538" t="s">
        <v>596</v>
      </c>
      <c r="G185" s="539" t="s">
        <v>596</v>
      </c>
      <c r="H185" s="538" t="s">
        <v>596</v>
      </c>
      <c r="I185" s="539" t="s">
        <v>586</v>
      </c>
      <c r="J185" s="541">
        <f t="shared" si="20"/>
        <v>100</v>
      </c>
    </row>
    <row r="186" spans="1:10" customFormat="1" ht="17.25">
      <c r="A186" s="1152" t="s">
        <v>604</v>
      </c>
      <c r="B186" s="1153"/>
      <c r="C186" s="1154"/>
      <c r="D186" s="1154"/>
      <c r="E186" s="1154"/>
      <c r="F186" s="1154"/>
      <c r="G186" s="1154"/>
      <c r="H186" s="1154"/>
      <c r="I186" s="1154"/>
      <c r="J186" s="1155"/>
    </row>
    <row r="187" spans="1:10" customFormat="1" ht="30">
      <c r="A187" s="528" t="s">
        <v>605</v>
      </c>
      <c r="B187" s="529" t="s">
        <v>606</v>
      </c>
      <c r="C187" s="1134"/>
      <c r="D187" s="1134"/>
      <c r="E187" s="1134"/>
      <c r="F187" s="1134"/>
      <c r="G187" s="1134"/>
      <c r="H187" s="1134"/>
      <c r="I187" s="1134"/>
      <c r="J187" s="1135"/>
    </row>
    <row r="188" spans="1:10" customFormat="1">
      <c r="A188" s="550" t="s">
        <v>448</v>
      </c>
      <c r="B188" s="551" t="s">
        <v>449</v>
      </c>
      <c r="C188" s="552"/>
      <c r="D188" s="547" t="s">
        <v>482</v>
      </c>
      <c r="E188" s="553">
        <v>0</v>
      </c>
      <c r="F188" s="566">
        <v>1</v>
      </c>
      <c r="G188" s="566">
        <v>1</v>
      </c>
      <c r="H188" s="566">
        <v>1</v>
      </c>
      <c r="I188" s="566">
        <f t="shared" ref="I188:I192" si="21">G188-H188</f>
        <v>0</v>
      </c>
      <c r="J188" s="541">
        <f t="shared" ref="J188:J192" si="22">H188/G188*100</f>
        <v>100</v>
      </c>
    </row>
    <row r="189" spans="1:10" customFormat="1">
      <c r="A189" s="550"/>
      <c r="B189" s="551"/>
      <c r="C189" s="552"/>
      <c r="D189" s="547" t="s">
        <v>607</v>
      </c>
      <c r="E189" s="553">
        <v>0</v>
      </c>
      <c r="F189" s="566">
        <v>90000000</v>
      </c>
      <c r="G189" s="566">
        <v>151200000</v>
      </c>
      <c r="H189" s="566">
        <v>151200000</v>
      </c>
      <c r="I189" s="566">
        <f t="shared" si="21"/>
        <v>0</v>
      </c>
      <c r="J189" s="541">
        <f t="shared" si="22"/>
        <v>100</v>
      </c>
    </row>
    <row r="190" spans="1:10" customFormat="1">
      <c r="A190" s="550" t="s">
        <v>450</v>
      </c>
      <c r="B190" s="551" t="s">
        <v>794</v>
      </c>
      <c r="C190" s="552"/>
      <c r="D190" s="547" t="s">
        <v>483</v>
      </c>
      <c r="E190" s="553">
        <v>0</v>
      </c>
      <c r="F190" s="566">
        <v>1</v>
      </c>
      <c r="G190" s="566">
        <v>1</v>
      </c>
      <c r="H190" s="566">
        <v>1</v>
      </c>
      <c r="I190" s="566">
        <f t="shared" si="21"/>
        <v>0</v>
      </c>
      <c r="J190" s="541">
        <f t="shared" si="22"/>
        <v>100</v>
      </c>
    </row>
    <row r="191" spans="1:10" customFormat="1">
      <c r="A191" s="550"/>
      <c r="B191" s="551"/>
      <c r="C191" s="552"/>
      <c r="D191" s="547" t="s">
        <v>607</v>
      </c>
      <c r="E191" s="553">
        <v>0</v>
      </c>
      <c r="F191" s="566">
        <v>67268920</v>
      </c>
      <c r="G191" s="566">
        <v>139800000</v>
      </c>
      <c r="H191" s="566">
        <v>139800000</v>
      </c>
      <c r="I191" s="566">
        <f t="shared" si="21"/>
        <v>0</v>
      </c>
      <c r="J191" s="541">
        <f t="shared" si="22"/>
        <v>100</v>
      </c>
    </row>
    <row r="192" spans="1:10" customFormat="1">
      <c r="A192" s="582" t="s">
        <v>857</v>
      </c>
      <c r="B192" s="591" t="s">
        <v>858</v>
      </c>
      <c r="C192" s="552"/>
      <c r="D192" s="547" t="s">
        <v>542</v>
      </c>
      <c r="E192" s="553"/>
      <c r="F192" s="566">
        <v>1</v>
      </c>
      <c r="G192" s="566"/>
      <c r="H192" s="566">
        <v>0</v>
      </c>
      <c r="I192" s="566">
        <f t="shared" si="21"/>
        <v>0</v>
      </c>
      <c r="J192" s="541" t="e">
        <f t="shared" si="22"/>
        <v>#DIV/0!</v>
      </c>
    </row>
    <row r="193" spans="1:10" customFormat="1" ht="15.75" thickBot="1">
      <c r="A193" s="583"/>
      <c r="B193" s="584"/>
      <c r="C193" s="585"/>
      <c r="D193" s="586" t="s">
        <v>859</v>
      </c>
      <c r="E193" s="587">
        <v>0</v>
      </c>
      <c r="F193" s="588">
        <v>29007500</v>
      </c>
      <c r="G193" s="588">
        <v>0</v>
      </c>
      <c r="H193" s="588">
        <v>0</v>
      </c>
      <c r="I193" s="588"/>
      <c r="J193" s="589"/>
    </row>
    <row r="194" spans="1:10">
      <c r="A194" s="527"/>
      <c r="B194" s="527"/>
      <c r="C194" s="527"/>
      <c r="D194" s="527"/>
      <c r="E194" s="527"/>
      <c r="F194" s="527"/>
      <c r="G194" s="527"/>
      <c r="H194" s="527"/>
      <c r="I194" s="527"/>
      <c r="J194" s="527"/>
    </row>
    <row r="195" spans="1:10">
      <c r="A195" s="527"/>
      <c r="B195" s="527"/>
      <c r="C195" s="527"/>
      <c r="D195" s="527"/>
      <c r="E195" s="527"/>
      <c r="F195" s="527"/>
      <c r="G195" s="527"/>
      <c r="H195" s="527"/>
      <c r="I195" s="527"/>
      <c r="J195" s="527"/>
    </row>
    <row r="196" spans="1:10">
      <c r="A196" s="527"/>
      <c r="B196" s="527"/>
      <c r="C196" s="527"/>
      <c r="D196" s="527"/>
      <c r="E196" s="527"/>
      <c r="F196" s="527"/>
      <c r="G196" s="527"/>
      <c r="H196" s="527"/>
      <c r="I196" s="527"/>
      <c r="J196" s="527"/>
    </row>
    <row r="197" spans="1:10">
      <c r="A197" s="527"/>
      <c r="B197" s="527"/>
      <c r="C197" s="527"/>
      <c r="D197" s="527"/>
      <c r="E197" s="527"/>
      <c r="F197" s="527"/>
      <c r="G197" s="527"/>
      <c r="H197" s="527"/>
      <c r="I197" s="527"/>
      <c r="J197" s="527"/>
    </row>
    <row r="198" spans="1:10">
      <c r="A198" s="434"/>
      <c r="B198" s="428"/>
      <c r="C198" s="428"/>
      <c r="D198" s="428"/>
      <c r="E198" s="428"/>
      <c r="F198" s="428"/>
      <c r="G198" s="428"/>
      <c r="H198" s="428"/>
      <c r="I198" s="428"/>
      <c r="J198" s="428"/>
    </row>
    <row r="199" spans="1:10">
      <c r="A199" s="428"/>
      <c r="B199" s="1136" t="s">
        <v>113</v>
      </c>
      <c r="C199" s="436" t="s">
        <v>69</v>
      </c>
      <c r="D199" s="435" t="s">
        <v>563</v>
      </c>
      <c r="E199" s="1139" t="s">
        <v>68</v>
      </c>
      <c r="F199" s="1140"/>
      <c r="G199" s="1141"/>
      <c r="H199" s="436" t="s">
        <v>69</v>
      </c>
      <c r="I199" s="1148"/>
      <c r="J199" s="1149"/>
    </row>
    <row r="200" spans="1:10">
      <c r="A200" s="428"/>
      <c r="B200" s="1137"/>
      <c r="C200" s="436" t="s">
        <v>70</v>
      </c>
      <c r="D200" s="436"/>
      <c r="E200" s="1142"/>
      <c r="F200" s="1143"/>
      <c r="G200" s="1144"/>
      <c r="H200" s="436" t="s">
        <v>70</v>
      </c>
      <c r="I200" s="1150"/>
      <c r="J200" s="1151"/>
    </row>
    <row r="201" spans="1:10">
      <c r="A201" s="428"/>
      <c r="B201" s="1138"/>
      <c r="C201" s="436" t="s">
        <v>71</v>
      </c>
      <c r="D201" s="436"/>
      <c r="E201" s="1145"/>
      <c r="F201" s="1146"/>
      <c r="G201" s="1147"/>
      <c r="H201" s="436" t="s">
        <v>71</v>
      </c>
      <c r="I201" s="1150"/>
      <c r="J201" s="1151"/>
    </row>
  </sheetData>
  <mergeCells count="46">
    <mergeCell ref="A173:B173"/>
    <mergeCell ref="C173:J173"/>
    <mergeCell ref="C174:J174"/>
    <mergeCell ref="A181:B181"/>
    <mergeCell ref="C181:J181"/>
    <mergeCell ref="B15:J15"/>
    <mergeCell ref="A2:J2"/>
    <mergeCell ref="A3:E3"/>
    <mergeCell ref="B4:C4"/>
    <mergeCell ref="D4:E4"/>
    <mergeCell ref="F4:J4"/>
    <mergeCell ref="B5:C5"/>
    <mergeCell ref="D5:E5"/>
    <mergeCell ref="F5:J5"/>
    <mergeCell ref="B6:J6"/>
    <mergeCell ref="A7:B7"/>
    <mergeCell ref="C7:J7"/>
    <mergeCell ref="A14:B14"/>
    <mergeCell ref="C14:J14"/>
    <mergeCell ref="A29:B29"/>
    <mergeCell ref="C29:J29"/>
    <mergeCell ref="C30:J30"/>
    <mergeCell ref="A107:B107"/>
    <mergeCell ref="C107:J107"/>
    <mergeCell ref="B108:J108"/>
    <mergeCell ref="A119:B119"/>
    <mergeCell ref="C119:J119"/>
    <mergeCell ref="C120:J120"/>
    <mergeCell ref="C143:J143"/>
    <mergeCell ref="A143:B143"/>
    <mergeCell ref="B144:J144"/>
    <mergeCell ref="C164:J164"/>
    <mergeCell ref="B199:B201"/>
    <mergeCell ref="E199:G201"/>
    <mergeCell ref="I199:J199"/>
    <mergeCell ref="I200:J200"/>
    <mergeCell ref="I201:J201"/>
    <mergeCell ref="B182:J182"/>
    <mergeCell ref="A186:B186"/>
    <mergeCell ref="C186:J186"/>
    <mergeCell ref="C187:J187"/>
    <mergeCell ref="A152:B152"/>
    <mergeCell ref="C152:J152"/>
    <mergeCell ref="C153:J153"/>
    <mergeCell ref="A164:B164"/>
    <mergeCell ref="B165:J165"/>
  </mergeCells>
  <pageMargins left="0.2" right="0.17" top="0.17" bottom="0.17" header="0.17" footer="0.17"/>
  <pageSetup scale="8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3F02-DAB0-4460-9600-C6D0231883F7}">
  <dimension ref="A1:K32"/>
  <sheetViews>
    <sheetView topLeftCell="B1" workbookViewId="0">
      <selection activeCell="C4" sqref="C4:D4"/>
    </sheetView>
  </sheetViews>
  <sheetFormatPr defaultRowHeight="15"/>
  <cols>
    <col min="1" max="1" width="3.28515625" style="324" hidden="1" customWidth="1"/>
    <col min="2" max="2" width="12.5703125" style="324" customWidth="1"/>
    <col min="3" max="3" width="44.140625" style="324" customWidth="1"/>
    <col min="4" max="4" width="6.7109375" style="324" customWidth="1"/>
    <col min="5" max="5" width="14.85546875" style="324" customWidth="1"/>
    <col min="6" max="6" width="9.28515625" style="324" customWidth="1"/>
    <col min="7" max="7" width="8.85546875" style="324" customWidth="1"/>
    <col min="8" max="8" width="10.5703125" style="324" customWidth="1"/>
    <col min="9" max="9" width="8.7109375" style="324" customWidth="1"/>
    <col min="10" max="10" width="10.5703125" style="324" customWidth="1"/>
    <col min="11" max="11" width="7.7109375" style="324" customWidth="1"/>
    <col min="12" max="16384" width="9.140625" style="324"/>
  </cols>
  <sheetData>
    <row r="1" spans="1:11">
      <c r="A1" s="437"/>
      <c r="B1" s="438"/>
      <c r="C1" s="437"/>
      <c r="D1" s="437"/>
      <c r="E1" s="437"/>
      <c r="F1" s="437"/>
      <c r="G1" s="437"/>
      <c r="H1" s="437"/>
      <c r="I1" s="437"/>
      <c r="J1" s="437"/>
      <c r="K1" s="437"/>
    </row>
    <row r="2" spans="1:11" ht="17.25">
      <c r="A2" s="439"/>
      <c r="B2" s="1174" t="s">
        <v>566</v>
      </c>
      <c r="C2" s="1174"/>
      <c r="D2" s="1174"/>
      <c r="E2" s="1174"/>
      <c r="F2" s="1174"/>
      <c r="G2" s="1174"/>
      <c r="H2" s="1174"/>
      <c r="I2" s="1174"/>
      <c r="J2" s="1174"/>
      <c r="K2" s="1174"/>
    </row>
    <row r="3" spans="1:11" ht="18" thickBot="1">
      <c r="A3" s="439"/>
      <c r="B3" s="1175" t="s">
        <v>842</v>
      </c>
      <c r="C3" s="1175"/>
      <c r="D3" s="1175"/>
      <c r="E3" s="1175"/>
      <c r="F3" s="1175"/>
      <c r="G3" s="439"/>
      <c r="H3" s="439"/>
      <c r="I3" s="439"/>
      <c r="J3" s="439"/>
      <c r="K3" s="439"/>
    </row>
    <row r="4" spans="1:11">
      <c r="A4" s="440"/>
      <c r="B4" s="441" t="s">
        <v>2</v>
      </c>
      <c r="C4" s="1176" t="s">
        <v>873</v>
      </c>
      <c r="D4" s="1176"/>
      <c r="E4" s="1177" t="s">
        <v>567</v>
      </c>
      <c r="F4" s="1177"/>
      <c r="G4" s="1178" t="s">
        <v>4</v>
      </c>
      <c r="H4" s="1178"/>
      <c r="I4" s="1178"/>
      <c r="J4" s="1178"/>
      <c r="K4" s="1178"/>
    </row>
    <row r="5" spans="1:11" ht="24" customHeight="1" thickBot="1">
      <c r="A5" s="439"/>
      <c r="B5" s="442" t="s">
        <v>568</v>
      </c>
      <c r="C5" s="1179" t="s">
        <v>37</v>
      </c>
      <c r="D5" s="1179"/>
      <c r="E5" s="1180" t="s">
        <v>26</v>
      </c>
      <c r="F5" s="1180"/>
      <c r="G5" s="1181" t="s">
        <v>36</v>
      </c>
      <c r="H5" s="1181"/>
      <c r="I5" s="1181"/>
      <c r="J5" s="1181"/>
      <c r="K5" s="1181"/>
    </row>
    <row r="6" spans="1:11" ht="51.75" customHeight="1">
      <c r="A6" s="439"/>
      <c r="B6" s="443" t="s">
        <v>569</v>
      </c>
      <c r="C6" s="1173" t="s">
        <v>795</v>
      </c>
      <c r="D6" s="1173"/>
      <c r="E6" s="1173"/>
      <c r="F6" s="1173"/>
      <c r="G6" s="1173"/>
      <c r="H6" s="1173"/>
      <c r="I6" s="1173"/>
      <c r="J6" s="1173"/>
      <c r="K6" s="1173"/>
    </row>
    <row r="7" spans="1:11" ht="17.25">
      <c r="A7" s="439"/>
      <c r="B7" s="1182" t="s">
        <v>571</v>
      </c>
      <c r="C7" s="1182"/>
      <c r="D7" s="1183" t="s">
        <v>572</v>
      </c>
      <c r="E7" s="1183"/>
      <c r="F7" s="1183"/>
      <c r="G7" s="1183"/>
      <c r="H7" s="1183"/>
      <c r="I7" s="1183"/>
      <c r="J7" s="1183"/>
      <c r="K7" s="1183"/>
    </row>
    <row r="8" spans="1:11" ht="48" customHeight="1">
      <c r="A8" s="439"/>
      <c r="B8" s="444" t="s">
        <v>573</v>
      </c>
      <c r="C8" s="445" t="s">
        <v>574</v>
      </c>
      <c r="D8" s="446" t="s">
        <v>575</v>
      </c>
      <c r="E8" s="446" t="s">
        <v>576</v>
      </c>
      <c r="F8" s="446" t="s">
        <v>577</v>
      </c>
      <c r="G8" s="447" t="s">
        <v>578</v>
      </c>
      <c r="H8" s="447" t="s">
        <v>579</v>
      </c>
      <c r="I8" s="447" t="s">
        <v>580</v>
      </c>
      <c r="J8" s="446" t="s">
        <v>581</v>
      </c>
      <c r="K8" s="448" t="s">
        <v>582</v>
      </c>
    </row>
    <row r="9" spans="1:11" ht="28.5" customHeight="1">
      <c r="A9" s="439"/>
      <c r="B9" s="449"/>
      <c r="C9" s="450" t="s">
        <v>796</v>
      </c>
      <c r="D9" s="451"/>
      <c r="E9" s="452"/>
      <c r="F9" s="453" t="s">
        <v>797</v>
      </c>
      <c r="G9" s="454" t="s">
        <v>798</v>
      </c>
      <c r="H9" s="454" t="s">
        <v>798</v>
      </c>
      <c r="I9" s="454">
        <v>37</v>
      </c>
      <c r="J9" s="454">
        <v>0</v>
      </c>
      <c r="K9" s="455">
        <v>1</v>
      </c>
    </row>
    <row r="10" spans="1:11" ht="17.25">
      <c r="A10" s="439"/>
      <c r="B10" s="1182" t="s">
        <v>592</v>
      </c>
      <c r="C10" s="1182"/>
      <c r="D10" s="1171"/>
      <c r="E10" s="1171"/>
      <c r="F10" s="1171"/>
      <c r="G10" s="1171"/>
      <c r="H10" s="1171"/>
      <c r="I10" s="1171"/>
      <c r="J10" s="1171"/>
      <c r="K10" s="1171"/>
    </row>
    <row r="11" spans="1:11" ht="17.25" customHeight="1">
      <c r="A11" s="439"/>
      <c r="B11" s="456" t="s">
        <v>593</v>
      </c>
      <c r="C11" s="1173" t="s">
        <v>799</v>
      </c>
      <c r="D11" s="1173"/>
      <c r="E11" s="1173"/>
      <c r="F11" s="1173"/>
      <c r="G11" s="1173"/>
      <c r="H11" s="1173"/>
      <c r="I11" s="1173"/>
      <c r="J11" s="1173"/>
      <c r="K11" s="1173"/>
    </row>
    <row r="12" spans="1:11">
      <c r="A12" s="439"/>
      <c r="B12" s="457"/>
      <c r="C12" s="458" t="s">
        <v>800</v>
      </c>
      <c r="D12" s="454"/>
      <c r="E12" s="454"/>
      <c r="F12" s="453" t="s">
        <v>801</v>
      </c>
      <c r="G12" s="454" t="s">
        <v>802</v>
      </c>
      <c r="H12" s="454" t="s">
        <v>802</v>
      </c>
      <c r="I12" s="459" t="s">
        <v>802</v>
      </c>
      <c r="J12" s="459" t="s">
        <v>586</v>
      </c>
      <c r="K12" s="455">
        <v>1</v>
      </c>
    </row>
    <row r="13" spans="1:11">
      <c r="A13" s="439"/>
      <c r="B13" s="457"/>
      <c r="C13" s="458" t="s">
        <v>803</v>
      </c>
      <c r="D13" s="454" t="s">
        <v>588</v>
      </c>
      <c r="E13" s="454"/>
      <c r="F13" s="453" t="s">
        <v>804</v>
      </c>
      <c r="G13" s="454" t="s">
        <v>707</v>
      </c>
      <c r="H13" s="454" t="s">
        <v>707</v>
      </c>
      <c r="I13" s="459" t="s">
        <v>805</v>
      </c>
      <c r="J13" s="459" t="s">
        <v>586</v>
      </c>
      <c r="K13" s="455">
        <v>1</v>
      </c>
    </row>
    <row r="14" spans="1:11">
      <c r="A14" s="439"/>
      <c r="B14" s="457"/>
      <c r="C14" s="458" t="s">
        <v>806</v>
      </c>
      <c r="D14" s="454" t="s">
        <v>588</v>
      </c>
      <c r="E14" s="454"/>
      <c r="F14" s="453" t="s">
        <v>807</v>
      </c>
      <c r="G14" s="454" t="s">
        <v>661</v>
      </c>
      <c r="H14" s="454" t="s">
        <v>661</v>
      </c>
      <c r="I14" s="459" t="s">
        <v>661</v>
      </c>
      <c r="J14" s="459" t="s">
        <v>586</v>
      </c>
      <c r="K14" s="455">
        <v>1</v>
      </c>
    </row>
    <row r="15" spans="1:11" ht="21.75" customHeight="1">
      <c r="A15" s="439"/>
      <c r="B15" s="457"/>
      <c r="C15" s="458" t="s">
        <v>808</v>
      </c>
      <c r="D15" s="454" t="s">
        <v>588</v>
      </c>
      <c r="E15" s="454"/>
      <c r="F15" s="453" t="s">
        <v>790</v>
      </c>
      <c r="G15" s="454" t="s">
        <v>786</v>
      </c>
      <c r="H15" s="454" t="s">
        <v>786</v>
      </c>
      <c r="I15" s="459" t="s">
        <v>786</v>
      </c>
      <c r="J15" s="459" t="s">
        <v>586</v>
      </c>
      <c r="K15" s="455">
        <v>1</v>
      </c>
    </row>
    <row r="16" spans="1:11" ht="17.25">
      <c r="A16" s="439"/>
      <c r="B16" s="1169" t="s">
        <v>604</v>
      </c>
      <c r="C16" s="1169"/>
      <c r="D16" s="1170"/>
      <c r="E16" s="1170"/>
      <c r="F16" s="1170"/>
      <c r="G16" s="1170"/>
      <c r="H16" s="1170"/>
      <c r="I16" s="1170"/>
      <c r="J16" s="1170"/>
      <c r="K16" s="1170"/>
    </row>
    <row r="17" spans="1:11" ht="33.75" customHeight="1">
      <c r="A17" s="439"/>
      <c r="B17" s="444" t="s">
        <v>605</v>
      </c>
      <c r="C17" s="445" t="s">
        <v>606</v>
      </c>
      <c r="D17" s="1171"/>
      <c r="E17" s="1171"/>
      <c r="F17" s="1171"/>
      <c r="G17" s="1171"/>
      <c r="H17" s="1171"/>
      <c r="I17" s="1171"/>
      <c r="J17" s="1171"/>
      <c r="K17" s="1171"/>
    </row>
    <row r="18" spans="1:11">
      <c r="A18" s="439"/>
      <c r="B18" s="460" t="s">
        <v>190</v>
      </c>
      <c r="C18" s="461" t="s">
        <v>191</v>
      </c>
      <c r="D18" s="462"/>
      <c r="E18" s="463" t="s">
        <v>374</v>
      </c>
      <c r="F18" s="464">
        <v>128</v>
      </c>
      <c r="G18" s="465">
        <v>149</v>
      </c>
      <c r="H18" s="465">
        <v>149</v>
      </c>
      <c r="I18" s="465">
        <v>149</v>
      </c>
      <c r="J18" s="411">
        <f>H18-I18</f>
        <v>0</v>
      </c>
      <c r="K18" s="412">
        <f>I18/H18*100</f>
        <v>100</v>
      </c>
    </row>
    <row r="19" spans="1:11">
      <c r="A19" s="439"/>
      <c r="B19" s="460"/>
      <c r="C19" s="461"/>
      <c r="D19" s="462"/>
      <c r="E19" s="463" t="s">
        <v>607</v>
      </c>
      <c r="F19" s="464">
        <v>2303470157.2399998</v>
      </c>
      <c r="G19" s="466">
        <v>2480000000</v>
      </c>
      <c r="H19" s="466">
        <v>2561500000</v>
      </c>
      <c r="I19" s="466">
        <v>2555196191</v>
      </c>
      <c r="J19" s="466">
        <f>H19-I19</f>
        <v>6303809</v>
      </c>
      <c r="K19" s="412">
        <f t="shared" ref="K19:K27" si="0">I19/H19*100</f>
        <v>99.753901659184081</v>
      </c>
    </row>
    <row r="20" spans="1:11" ht="24" customHeight="1">
      <c r="A20" s="439"/>
      <c r="B20" s="460" t="s">
        <v>192</v>
      </c>
      <c r="C20" s="461" t="s">
        <v>385</v>
      </c>
      <c r="D20" s="462"/>
      <c r="E20" s="463" t="s">
        <v>386</v>
      </c>
      <c r="F20" s="464">
        <v>0</v>
      </c>
      <c r="G20" s="466">
        <v>26</v>
      </c>
      <c r="H20" s="466">
        <v>60</v>
      </c>
      <c r="I20" s="466">
        <v>60</v>
      </c>
      <c r="J20" s="466">
        <f t="shared" ref="J20:J27" si="1">H20-I20</f>
        <v>0</v>
      </c>
      <c r="K20" s="412">
        <f t="shared" si="0"/>
        <v>100</v>
      </c>
    </row>
    <row r="21" spans="1:11" ht="24" customHeight="1">
      <c r="A21" s="439"/>
      <c r="B21" s="696"/>
      <c r="C21" s="461"/>
      <c r="D21" s="462"/>
      <c r="E21" s="463" t="s">
        <v>607</v>
      </c>
      <c r="F21" s="464">
        <v>0</v>
      </c>
      <c r="G21" s="466">
        <v>20000000</v>
      </c>
      <c r="H21" s="466">
        <v>45988000</v>
      </c>
      <c r="I21" s="466">
        <v>45974640</v>
      </c>
      <c r="J21" s="466">
        <f t="shared" si="1"/>
        <v>13360</v>
      </c>
      <c r="K21" s="412">
        <f t="shared" si="0"/>
        <v>99.970948943202572</v>
      </c>
    </row>
    <row r="22" spans="1:11" ht="24" customHeight="1">
      <c r="A22" s="439"/>
      <c r="B22" s="696" t="s">
        <v>861</v>
      </c>
      <c r="C22" s="461" t="s">
        <v>867</v>
      </c>
      <c r="D22" s="462"/>
      <c r="E22" s="463" t="s">
        <v>386</v>
      </c>
      <c r="F22" s="464">
        <v>0</v>
      </c>
      <c r="G22" s="466">
        <v>0</v>
      </c>
      <c r="H22" s="466">
        <v>1</v>
      </c>
      <c r="I22" s="466">
        <v>1</v>
      </c>
      <c r="J22" s="411">
        <f t="shared" si="1"/>
        <v>0</v>
      </c>
      <c r="K22" s="412">
        <f t="shared" si="0"/>
        <v>100</v>
      </c>
    </row>
    <row r="23" spans="1:11" ht="24" customHeight="1">
      <c r="A23" s="439"/>
      <c r="B23" s="696"/>
      <c r="C23" s="461"/>
      <c r="D23" s="462"/>
      <c r="E23" s="463" t="s">
        <v>607</v>
      </c>
      <c r="F23" s="464">
        <v>0</v>
      </c>
      <c r="G23" s="466">
        <v>0</v>
      </c>
      <c r="H23" s="466">
        <v>15000000</v>
      </c>
      <c r="I23" s="18">
        <v>14872800</v>
      </c>
      <c r="J23" s="466">
        <f t="shared" si="1"/>
        <v>127200</v>
      </c>
      <c r="K23" s="412">
        <f t="shared" si="0"/>
        <v>99.152000000000001</v>
      </c>
    </row>
    <row r="24" spans="1:11" ht="24" customHeight="1">
      <c r="A24" s="439"/>
      <c r="B24" s="696" t="s">
        <v>862</v>
      </c>
      <c r="C24" s="461" t="s">
        <v>868</v>
      </c>
      <c r="D24" s="462"/>
      <c r="E24" s="463" t="s">
        <v>386</v>
      </c>
      <c r="F24" s="464">
        <v>0</v>
      </c>
      <c r="G24" s="466">
        <v>0</v>
      </c>
      <c r="H24" s="466">
        <v>1</v>
      </c>
      <c r="I24" s="466">
        <v>1</v>
      </c>
      <c r="J24" s="411">
        <f t="shared" si="1"/>
        <v>0</v>
      </c>
      <c r="K24" s="412">
        <f t="shared" si="0"/>
        <v>100</v>
      </c>
    </row>
    <row r="25" spans="1:11" ht="24" customHeight="1">
      <c r="A25" s="439"/>
      <c r="B25" s="736"/>
      <c r="C25" s="461"/>
      <c r="D25" s="462"/>
      <c r="E25" s="463" t="s">
        <v>607</v>
      </c>
      <c r="F25" s="464">
        <v>0</v>
      </c>
      <c r="G25" s="466"/>
      <c r="H25" s="466">
        <v>5000000</v>
      </c>
      <c r="I25" s="466">
        <v>4999200</v>
      </c>
      <c r="J25" s="466">
        <f t="shared" si="1"/>
        <v>800</v>
      </c>
      <c r="K25" s="412">
        <f t="shared" si="0"/>
        <v>99.983999999999995</v>
      </c>
    </row>
    <row r="26" spans="1:11" ht="24" customHeight="1">
      <c r="A26" s="439"/>
      <c r="B26" s="460" t="s">
        <v>194</v>
      </c>
      <c r="C26" s="461" t="s">
        <v>809</v>
      </c>
      <c r="D26" s="462"/>
      <c r="E26" s="463" t="s">
        <v>387</v>
      </c>
      <c r="F26" s="464">
        <v>7</v>
      </c>
      <c r="G26" s="466">
        <v>7</v>
      </c>
      <c r="H26" s="466">
        <v>16</v>
      </c>
      <c r="I26" s="466">
        <v>16</v>
      </c>
      <c r="J26" s="466">
        <f t="shared" si="1"/>
        <v>0</v>
      </c>
      <c r="K26" s="412">
        <f t="shared" si="0"/>
        <v>100</v>
      </c>
    </row>
    <row r="27" spans="1:11" ht="24" customHeight="1" thickBot="1">
      <c r="A27" s="439"/>
      <c r="B27" s="460"/>
      <c r="C27" s="461"/>
      <c r="D27" s="462"/>
      <c r="E27" s="463" t="s">
        <v>607</v>
      </c>
      <c r="F27" s="464">
        <v>28440000</v>
      </c>
      <c r="G27" s="466">
        <v>40000000</v>
      </c>
      <c r="H27" s="466">
        <v>94212000</v>
      </c>
      <c r="I27" s="466">
        <v>94212000</v>
      </c>
      <c r="J27" s="466">
        <f t="shared" si="1"/>
        <v>0</v>
      </c>
      <c r="K27" s="412">
        <f t="shared" si="0"/>
        <v>100</v>
      </c>
    </row>
    <row r="28" spans="1:11" ht="15" customHeight="1">
      <c r="A28" s="437"/>
      <c r="B28" s="1172"/>
      <c r="C28" s="1172"/>
      <c r="D28" s="1172"/>
      <c r="E28" s="1172"/>
      <c r="F28" s="1172"/>
      <c r="G28" s="1172"/>
      <c r="H28" s="1172"/>
      <c r="I28" s="1172"/>
      <c r="J28" s="1172"/>
      <c r="K28" s="1172"/>
    </row>
    <row r="29" spans="1:11">
      <c r="A29" s="437"/>
      <c r="B29" s="467"/>
      <c r="C29" s="437"/>
      <c r="D29" s="437"/>
      <c r="E29" s="437"/>
      <c r="F29" s="437"/>
      <c r="G29" s="437"/>
      <c r="H29" s="437"/>
      <c r="I29" s="437"/>
      <c r="J29" s="437"/>
      <c r="K29" s="437"/>
    </row>
    <row r="30" spans="1:11">
      <c r="A30" s="437"/>
      <c r="B30" s="437"/>
      <c r="C30" s="1184" t="s">
        <v>113</v>
      </c>
      <c r="D30" s="708" t="s">
        <v>69</v>
      </c>
      <c r="E30" s="707" t="s">
        <v>871</v>
      </c>
      <c r="F30" s="1187" t="s">
        <v>68</v>
      </c>
      <c r="G30" s="1188"/>
      <c r="H30" s="1189"/>
      <c r="I30" s="708" t="s">
        <v>69</v>
      </c>
      <c r="J30" s="1196" t="s">
        <v>870</v>
      </c>
      <c r="K30" s="1196"/>
    </row>
    <row r="31" spans="1:11">
      <c r="A31" s="437"/>
      <c r="B31" s="437"/>
      <c r="C31" s="1185"/>
      <c r="D31" s="708" t="s">
        <v>70</v>
      </c>
      <c r="E31" s="708"/>
      <c r="F31" s="1190"/>
      <c r="G31" s="1191"/>
      <c r="H31" s="1192"/>
      <c r="I31" s="708" t="s">
        <v>70</v>
      </c>
      <c r="J31" s="1197"/>
      <c r="K31" s="1197"/>
    </row>
    <row r="32" spans="1:11">
      <c r="A32" s="437"/>
      <c r="B32" s="437"/>
      <c r="C32" s="1186"/>
      <c r="D32" s="708" t="s">
        <v>71</v>
      </c>
      <c r="E32" s="708"/>
      <c r="F32" s="1193"/>
      <c r="G32" s="1194"/>
      <c r="H32" s="1195"/>
      <c r="I32" s="708" t="s">
        <v>71</v>
      </c>
      <c r="J32" s="1197"/>
      <c r="K32" s="1197"/>
    </row>
  </sheetData>
  <mergeCells count="23">
    <mergeCell ref="B10:C10"/>
    <mergeCell ref="D10:K10"/>
    <mergeCell ref="C30:C32"/>
    <mergeCell ref="F30:H32"/>
    <mergeCell ref="J30:K30"/>
    <mergeCell ref="J31:K31"/>
    <mergeCell ref="J32:K32"/>
    <mergeCell ref="C5:D5"/>
    <mergeCell ref="E5:F5"/>
    <mergeCell ref="G5:K5"/>
    <mergeCell ref="C6:K6"/>
    <mergeCell ref="B7:C7"/>
    <mergeCell ref="D7:K7"/>
    <mergeCell ref="B2:K2"/>
    <mergeCell ref="B3:F3"/>
    <mergeCell ref="C4:D4"/>
    <mergeCell ref="E4:F4"/>
    <mergeCell ref="G4:K4"/>
    <mergeCell ref="B16:C16"/>
    <mergeCell ref="D16:K16"/>
    <mergeCell ref="D17:K17"/>
    <mergeCell ref="B28:K28"/>
    <mergeCell ref="C11:K11"/>
  </mergeCells>
  <pageMargins left="0.19" right="0.25" top="0.52" bottom="0.28999999999999998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2179-B670-4C75-A69C-F4F9AD2646D1}">
  <dimension ref="A1:K69"/>
  <sheetViews>
    <sheetView workbookViewId="0">
      <selection activeCell="C4" sqref="C4:D4"/>
    </sheetView>
  </sheetViews>
  <sheetFormatPr defaultRowHeight="14.25"/>
  <cols>
    <col min="1" max="1" width="3.28515625" style="470" customWidth="1"/>
    <col min="2" max="2" width="12.5703125" style="470" customWidth="1"/>
    <col min="3" max="3" width="52" style="470" customWidth="1"/>
    <col min="4" max="4" width="9.5703125" style="470" customWidth="1"/>
    <col min="5" max="5" width="17.7109375" style="470" customWidth="1"/>
    <col min="6" max="6" width="15" style="470" customWidth="1"/>
    <col min="7" max="8" width="13.28515625" style="470" customWidth="1"/>
    <col min="9" max="9" width="13.85546875" style="470" customWidth="1"/>
    <col min="10" max="10" width="10.28515625" style="470" customWidth="1"/>
    <col min="11" max="11" width="12.85546875" style="470" customWidth="1"/>
    <col min="12" max="16384" width="9.140625" style="470"/>
  </cols>
  <sheetData>
    <row r="1" spans="1:11" ht="15">
      <c r="A1" s="468"/>
      <c r="B1" s="469"/>
      <c r="C1" s="468"/>
      <c r="D1" s="468"/>
      <c r="E1" s="468"/>
      <c r="F1" s="468"/>
      <c r="G1" s="468"/>
      <c r="H1" s="468"/>
      <c r="I1" s="468"/>
      <c r="J1" s="468"/>
      <c r="K1" s="468"/>
    </row>
    <row r="2" spans="1:11" ht="17.25">
      <c r="A2" s="471"/>
      <c r="B2" s="1216" t="s">
        <v>566</v>
      </c>
      <c r="C2" s="1216"/>
      <c r="D2" s="1216"/>
      <c r="E2" s="1216"/>
      <c r="F2" s="1216"/>
      <c r="G2" s="1216"/>
      <c r="H2" s="1216"/>
      <c r="I2" s="1216"/>
      <c r="J2" s="1216"/>
      <c r="K2" s="1216"/>
    </row>
    <row r="3" spans="1:11" ht="18" thickBot="1">
      <c r="A3" s="471"/>
      <c r="B3" s="1217" t="s">
        <v>842</v>
      </c>
      <c r="C3" s="1217"/>
      <c r="D3" s="1217"/>
      <c r="E3" s="1217"/>
      <c r="F3" s="1217"/>
      <c r="G3" s="471"/>
      <c r="H3" s="471"/>
      <c r="I3" s="471"/>
      <c r="J3" s="471"/>
      <c r="K3" s="471"/>
    </row>
    <row r="4" spans="1:11" ht="24.75" customHeight="1">
      <c r="A4" s="472"/>
      <c r="B4" s="473" t="s">
        <v>2</v>
      </c>
      <c r="C4" s="1218" t="s">
        <v>873</v>
      </c>
      <c r="D4" s="1218"/>
      <c r="E4" s="1219" t="s">
        <v>567</v>
      </c>
      <c r="F4" s="1219"/>
      <c r="G4" s="1220" t="s">
        <v>4</v>
      </c>
      <c r="H4" s="1220"/>
      <c r="I4" s="1220"/>
      <c r="J4" s="1220"/>
      <c r="K4" s="1220"/>
    </row>
    <row r="5" spans="1:11" ht="28.5" customHeight="1" thickBot="1">
      <c r="A5" s="471"/>
      <c r="B5" s="474" t="s">
        <v>568</v>
      </c>
      <c r="C5" s="1221" t="s">
        <v>31</v>
      </c>
      <c r="D5" s="1221"/>
      <c r="E5" s="1222" t="s">
        <v>26</v>
      </c>
      <c r="F5" s="1222"/>
      <c r="G5" s="1223" t="s">
        <v>30</v>
      </c>
      <c r="H5" s="1223"/>
      <c r="I5" s="1223"/>
      <c r="J5" s="1223"/>
      <c r="K5" s="1223"/>
    </row>
    <row r="6" spans="1:11" ht="69">
      <c r="A6" s="471"/>
      <c r="B6" s="475" t="s">
        <v>569</v>
      </c>
      <c r="C6" s="1224" t="s">
        <v>810</v>
      </c>
      <c r="D6" s="1224"/>
      <c r="E6" s="1224"/>
      <c r="F6" s="1224"/>
      <c r="G6" s="1224"/>
      <c r="H6" s="1224"/>
      <c r="I6" s="1224"/>
      <c r="J6" s="1224"/>
      <c r="K6" s="1224"/>
    </row>
    <row r="7" spans="1:11" ht="17.25">
      <c r="A7" s="471"/>
      <c r="B7" s="1225" t="s">
        <v>571</v>
      </c>
      <c r="C7" s="1225"/>
      <c r="D7" s="1226" t="s">
        <v>572</v>
      </c>
      <c r="E7" s="1226"/>
      <c r="F7" s="1226"/>
      <c r="G7" s="1226"/>
      <c r="H7" s="1226"/>
      <c r="I7" s="1226"/>
      <c r="J7" s="1226"/>
      <c r="K7" s="1226"/>
    </row>
    <row r="8" spans="1:11" ht="36">
      <c r="A8" s="471"/>
      <c r="B8" s="476" t="s">
        <v>573</v>
      </c>
      <c r="C8" s="477" t="s">
        <v>574</v>
      </c>
      <c r="D8" s="478" t="s">
        <v>575</v>
      </c>
      <c r="E8" s="478" t="s">
        <v>576</v>
      </c>
      <c r="F8" s="478" t="s">
        <v>577</v>
      </c>
      <c r="G8" s="479" t="s">
        <v>578</v>
      </c>
      <c r="H8" s="479" t="s">
        <v>579</v>
      </c>
      <c r="I8" s="479" t="s">
        <v>580</v>
      </c>
      <c r="J8" s="478" t="s">
        <v>581</v>
      </c>
      <c r="K8" s="480" t="s">
        <v>582</v>
      </c>
    </row>
    <row r="9" spans="1:11" ht="42" customHeight="1">
      <c r="A9" s="471"/>
      <c r="B9" s="673"/>
      <c r="C9" s="674" t="s">
        <v>811</v>
      </c>
      <c r="D9" s="675"/>
      <c r="E9" s="676"/>
      <c r="F9" s="677" t="s">
        <v>812</v>
      </c>
      <c r="G9" s="678" t="s">
        <v>813</v>
      </c>
      <c r="H9" s="678" t="s">
        <v>813</v>
      </c>
      <c r="I9" s="678" t="s">
        <v>813</v>
      </c>
      <c r="J9" s="679">
        <v>0.65</v>
      </c>
      <c r="K9" s="680">
        <v>1</v>
      </c>
    </row>
    <row r="10" spans="1:11" ht="16.5">
      <c r="A10" s="471"/>
      <c r="B10" s="1227" t="s">
        <v>592</v>
      </c>
      <c r="C10" s="1227"/>
      <c r="D10" s="1200"/>
      <c r="E10" s="1200"/>
      <c r="F10" s="1200"/>
      <c r="G10" s="1200"/>
      <c r="H10" s="1200"/>
      <c r="I10" s="1200"/>
      <c r="J10" s="1200"/>
      <c r="K10" s="1200"/>
    </row>
    <row r="11" spans="1:11" ht="21.75" customHeight="1">
      <c r="A11" s="471"/>
      <c r="B11" s="681" t="s">
        <v>593</v>
      </c>
      <c r="C11" s="1215" t="s">
        <v>814</v>
      </c>
      <c r="D11" s="1215"/>
      <c r="E11" s="1215"/>
      <c r="F11" s="1215"/>
      <c r="G11" s="1215"/>
      <c r="H11" s="1215"/>
      <c r="I11" s="1215"/>
      <c r="J11" s="1215"/>
      <c r="K11" s="1215"/>
    </row>
    <row r="12" spans="1:11" ht="51.75" customHeight="1">
      <c r="A12" s="471"/>
      <c r="B12" s="682"/>
      <c r="C12" s="683" t="s">
        <v>815</v>
      </c>
      <c r="D12" s="684"/>
      <c r="E12" s="684"/>
      <c r="F12" s="677" t="s">
        <v>664</v>
      </c>
      <c r="G12" s="678" t="s">
        <v>816</v>
      </c>
      <c r="H12" s="678" t="s">
        <v>816</v>
      </c>
      <c r="I12" s="678" t="s">
        <v>816</v>
      </c>
      <c r="J12" s="679">
        <v>0.03</v>
      </c>
      <c r="K12" s="680">
        <v>1</v>
      </c>
    </row>
    <row r="13" spans="1:11" ht="15">
      <c r="A13" s="471"/>
      <c r="B13" s="685" t="s">
        <v>30</v>
      </c>
      <c r="C13" s="683" t="s">
        <v>817</v>
      </c>
      <c r="D13" s="684" t="s">
        <v>588</v>
      </c>
      <c r="E13" s="684"/>
      <c r="F13" s="677" t="s">
        <v>818</v>
      </c>
      <c r="G13" s="678" t="s">
        <v>818</v>
      </c>
      <c r="H13" s="678" t="s">
        <v>818</v>
      </c>
      <c r="I13" s="678" t="s">
        <v>818</v>
      </c>
      <c r="J13" s="679">
        <v>0.25</v>
      </c>
      <c r="K13" s="680">
        <v>1</v>
      </c>
    </row>
    <row r="14" spans="1:11" ht="26.25" customHeight="1">
      <c r="A14" s="471"/>
      <c r="B14" s="682"/>
      <c r="C14" s="683" t="s">
        <v>819</v>
      </c>
      <c r="D14" s="684"/>
      <c r="E14" s="684"/>
      <c r="F14" s="677"/>
      <c r="G14" s="678" t="s">
        <v>586</v>
      </c>
      <c r="H14" s="678" t="s">
        <v>586</v>
      </c>
      <c r="I14" s="678"/>
      <c r="J14" s="678"/>
      <c r="K14" s="686"/>
    </row>
    <row r="15" spans="1:11" ht="21" customHeight="1">
      <c r="A15" s="471"/>
      <c r="B15" s="682"/>
      <c r="C15" s="683" t="s">
        <v>820</v>
      </c>
      <c r="D15" s="684"/>
      <c r="E15" s="684"/>
      <c r="F15" s="677" t="s">
        <v>777</v>
      </c>
      <c r="G15" s="678" t="s">
        <v>777</v>
      </c>
      <c r="H15" s="678" t="s">
        <v>777</v>
      </c>
      <c r="I15" s="678" t="s">
        <v>777</v>
      </c>
      <c r="J15" s="679">
        <v>1</v>
      </c>
      <c r="K15" s="680">
        <v>1</v>
      </c>
    </row>
    <row r="16" spans="1:11" ht="16.5">
      <c r="A16" s="471"/>
      <c r="B16" s="1198" t="s">
        <v>604</v>
      </c>
      <c r="C16" s="1198"/>
      <c r="D16" s="1199"/>
      <c r="E16" s="1199"/>
      <c r="F16" s="1199"/>
      <c r="G16" s="1199"/>
      <c r="H16" s="1199"/>
      <c r="I16" s="1199"/>
      <c r="J16" s="1199"/>
      <c r="K16" s="1199"/>
    </row>
    <row r="17" spans="1:11" ht="28.5">
      <c r="A17" s="471"/>
      <c r="B17" s="687" t="s">
        <v>605</v>
      </c>
      <c r="C17" s="688" t="s">
        <v>606</v>
      </c>
      <c r="D17" s="1200"/>
      <c r="E17" s="1200"/>
      <c r="F17" s="1200"/>
      <c r="G17" s="1200"/>
      <c r="H17" s="1200"/>
      <c r="I17" s="1200"/>
      <c r="J17" s="1200"/>
      <c r="K17" s="1200"/>
    </row>
    <row r="18" spans="1:11" ht="15">
      <c r="A18" s="471"/>
      <c r="B18" s="689" t="s">
        <v>160</v>
      </c>
      <c r="C18" s="690" t="s">
        <v>161</v>
      </c>
      <c r="D18" s="691"/>
      <c r="E18" s="692" t="s">
        <v>378</v>
      </c>
      <c r="F18" s="693">
        <f>'[1]Aneksi 3 Pref'!E11</f>
        <v>14200</v>
      </c>
      <c r="G18" s="693">
        <f>'[1]Aneksi 3 Pref'!H11</f>
        <v>15100</v>
      </c>
      <c r="H18" s="693">
        <f>'[1]Aneksi 3 Pref'!K11</f>
        <v>15100</v>
      </c>
      <c r="I18" s="693">
        <f>'[1]Aneksi 3 Pref'!N11</f>
        <v>14460</v>
      </c>
      <c r="J18" s="694">
        <f>H18-I18</f>
        <v>640</v>
      </c>
      <c r="K18" s="695">
        <f>I18/H18*100</f>
        <v>95.761589403973517</v>
      </c>
    </row>
    <row r="19" spans="1:11" ht="15">
      <c r="A19" s="471"/>
      <c r="B19" s="689"/>
      <c r="C19" s="690"/>
      <c r="D19" s="691"/>
      <c r="E19" s="692" t="s">
        <v>607</v>
      </c>
      <c r="F19" s="693">
        <f>'[1]Aneksi 3 Pref'!F11</f>
        <v>433947647</v>
      </c>
      <c r="G19" s="694">
        <f>'[1]Aneksi 3 Pref'!I11</f>
        <v>473797000</v>
      </c>
      <c r="H19" s="694">
        <f>'[1]Aneksi 3 Pref'!L11</f>
        <v>471377400</v>
      </c>
      <c r="I19" s="694">
        <f>'[1]Aneksi 3 Pref'!O11</f>
        <v>447810877</v>
      </c>
      <c r="J19" s="694">
        <f t="shared" ref="J19:J63" si="0">H19-I19</f>
        <v>23566523</v>
      </c>
      <c r="K19" s="695">
        <f t="shared" ref="K19:K59" si="1">I19/H19*100</f>
        <v>95.000497902529901</v>
      </c>
    </row>
    <row r="20" spans="1:11" ht="15">
      <c r="A20" s="471"/>
      <c r="B20" s="689" t="s">
        <v>162</v>
      </c>
      <c r="C20" s="690" t="s">
        <v>163</v>
      </c>
      <c r="D20" s="691"/>
      <c r="E20" s="692" t="s">
        <v>379</v>
      </c>
      <c r="F20" s="693">
        <f>'[1]Aneksi 3 Pref'!E12</f>
        <v>1950</v>
      </c>
      <c r="G20" s="693">
        <f>'[1]Aneksi 3 Pref'!H12</f>
        <v>2035</v>
      </c>
      <c r="H20" s="693">
        <f>'[1]Aneksi 3 Pref'!K12</f>
        <v>2035</v>
      </c>
      <c r="I20" s="693">
        <f>'[1]Aneksi 3 Pref'!N12</f>
        <v>1785</v>
      </c>
      <c r="J20" s="694">
        <f t="shared" si="0"/>
        <v>250</v>
      </c>
      <c r="K20" s="695">
        <f t="shared" si="1"/>
        <v>87.714987714987714</v>
      </c>
    </row>
    <row r="21" spans="1:11" ht="15">
      <c r="A21" s="471"/>
      <c r="B21" s="689"/>
      <c r="C21" s="690"/>
      <c r="D21" s="691"/>
      <c r="E21" s="692" t="s">
        <v>607</v>
      </c>
      <c r="F21" s="693">
        <f>'[1]Aneksi 3 Pref'!F12</f>
        <v>79702111</v>
      </c>
      <c r="G21" s="694">
        <f>'[1]Aneksi 3 Pref'!I12</f>
        <v>83367000</v>
      </c>
      <c r="H21" s="694">
        <f>'[1]Aneksi 3 Pref'!L12</f>
        <v>83005800</v>
      </c>
      <c r="I21" s="694">
        <f>'[1]Aneksi 3 Pref'!O12</f>
        <v>73259872</v>
      </c>
      <c r="J21" s="694">
        <f t="shared" si="0"/>
        <v>9745928</v>
      </c>
      <c r="K21" s="695">
        <f t="shared" si="1"/>
        <v>88.258738545981117</v>
      </c>
    </row>
    <row r="22" spans="1:11" ht="15">
      <c r="A22" s="471"/>
      <c r="B22" s="689" t="s">
        <v>166</v>
      </c>
      <c r="C22" s="690" t="s">
        <v>167</v>
      </c>
      <c r="D22" s="691"/>
      <c r="E22" s="692" t="s">
        <v>380</v>
      </c>
      <c r="F22" s="693">
        <f>'[1]Aneksi 3 Pref'!E14</f>
        <v>580</v>
      </c>
      <c r="G22" s="693">
        <f>'[1]Aneksi 3 Pref'!H14</f>
        <v>688</v>
      </c>
      <c r="H22" s="693">
        <f>'[1]Aneksi 3 Pref'!K14</f>
        <v>727</v>
      </c>
      <c r="I22" s="693">
        <f>'[1]Aneksi 3 Pref'!N14</f>
        <v>655</v>
      </c>
      <c r="J22" s="694">
        <f t="shared" si="0"/>
        <v>72</v>
      </c>
      <c r="K22" s="695">
        <f t="shared" si="1"/>
        <v>90.09628610729024</v>
      </c>
    </row>
    <row r="23" spans="1:11" ht="15">
      <c r="A23" s="471"/>
      <c r="B23" s="689"/>
      <c r="C23" s="690"/>
      <c r="D23" s="691"/>
      <c r="E23" s="692" t="s">
        <v>607</v>
      </c>
      <c r="F23" s="693">
        <f>'[1]Aneksi 3 Pref'!F14</f>
        <v>94413057</v>
      </c>
      <c r="G23" s="694">
        <f>'[1]Aneksi 3 Pref'!I14</f>
        <v>114163000</v>
      </c>
      <c r="H23" s="694">
        <f>'[1]Aneksi 3 Pref'!L14</f>
        <v>120503800</v>
      </c>
      <c r="I23" s="694">
        <f>'[1]Aneksi 3 Pref'!O14</f>
        <v>108480451</v>
      </c>
      <c r="J23" s="694">
        <f t="shared" si="0"/>
        <v>12023349</v>
      </c>
      <c r="K23" s="695">
        <f t="shared" si="1"/>
        <v>90.022431657756854</v>
      </c>
    </row>
    <row r="24" spans="1:11" ht="15">
      <c r="A24" s="471"/>
      <c r="B24" s="689" t="s">
        <v>168</v>
      </c>
      <c r="C24" s="690" t="s">
        <v>169</v>
      </c>
      <c r="D24" s="691"/>
      <c r="E24" s="692" t="s">
        <v>381</v>
      </c>
      <c r="F24" s="693">
        <f>'[1]Aneksi 3 Pref'!E15</f>
        <v>3</v>
      </c>
      <c r="G24" s="694">
        <f>'[1]Aneksi 3 Pref'!H15</f>
        <v>10</v>
      </c>
      <c r="H24" s="694"/>
      <c r="I24" s="694"/>
      <c r="J24" s="694">
        <f t="shared" si="0"/>
        <v>0</v>
      </c>
      <c r="K24" s="695"/>
    </row>
    <row r="25" spans="1:11" ht="15">
      <c r="A25" s="471"/>
      <c r="B25" s="689"/>
      <c r="C25" s="690"/>
      <c r="D25" s="691"/>
      <c r="E25" s="692" t="s">
        <v>607</v>
      </c>
      <c r="F25" s="693">
        <f>'[1]Aneksi 3 Pref'!F15</f>
        <v>226910</v>
      </c>
      <c r="G25" s="694">
        <v>1000000</v>
      </c>
      <c r="H25" s="694">
        <v>0</v>
      </c>
      <c r="I25" s="694">
        <v>0</v>
      </c>
      <c r="J25" s="694">
        <f t="shared" si="0"/>
        <v>0</v>
      </c>
      <c r="K25" s="695"/>
    </row>
    <row r="26" spans="1:11" ht="15">
      <c r="A26" s="471"/>
      <c r="B26" s="689" t="s">
        <v>170</v>
      </c>
      <c r="C26" s="690" t="s">
        <v>171</v>
      </c>
      <c r="D26" s="691"/>
      <c r="E26" s="692" t="s">
        <v>381</v>
      </c>
      <c r="F26" s="693"/>
      <c r="G26" s="694">
        <v>10</v>
      </c>
      <c r="H26" s="694">
        <v>10</v>
      </c>
      <c r="I26" s="694">
        <v>10</v>
      </c>
      <c r="J26" s="694">
        <f t="shared" si="0"/>
        <v>0</v>
      </c>
      <c r="K26" s="695">
        <f t="shared" si="1"/>
        <v>100</v>
      </c>
    </row>
    <row r="27" spans="1:11" ht="15">
      <c r="A27" s="471"/>
      <c r="B27" s="689"/>
      <c r="C27" s="690"/>
      <c r="D27" s="691"/>
      <c r="E27" s="692" t="s">
        <v>607</v>
      </c>
      <c r="F27" s="693">
        <v>0</v>
      </c>
      <c r="G27" s="694">
        <v>1000000</v>
      </c>
      <c r="H27" s="694">
        <v>1000000</v>
      </c>
      <c r="I27" s="694">
        <f>'[1]Aneksi 3 Pref'!O16</f>
        <v>907799</v>
      </c>
      <c r="J27" s="694">
        <f t="shared" si="0"/>
        <v>92201</v>
      </c>
      <c r="K27" s="695">
        <f t="shared" si="1"/>
        <v>90.779899999999998</v>
      </c>
    </row>
    <row r="28" spans="1:11" ht="15">
      <c r="A28" s="471"/>
      <c r="B28" s="689" t="s">
        <v>172</v>
      </c>
      <c r="C28" s="690" t="s">
        <v>173</v>
      </c>
      <c r="D28" s="691"/>
      <c r="E28" s="692" t="s">
        <v>381</v>
      </c>
      <c r="F28" s="693"/>
      <c r="G28" s="694">
        <v>10</v>
      </c>
      <c r="H28" s="694">
        <v>10</v>
      </c>
      <c r="I28" s="694">
        <v>10</v>
      </c>
      <c r="J28" s="694">
        <f t="shared" si="0"/>
        <v>0</v>
      </c>
      <c r="K28" s="695">
        <f t="shared" si="1"/>
        <v>100</v>
      </c>
    </row>
    <row r="29" spans="1:11" ht="15">
      <c r="A29" s="471"/>
      <c r="B29" s="689"/>
      <c r="C29" s="690"/>
      <c r="D29" s="691"/>
      <c r="E29" s="692" t="s">
        <v>607</v>
      </c>
      <c r="F29" s="693">
        <v>0</v>
      </c>
      <c r="G29" s="694">
        <v>1000000</v>
      </c>
      <c r="H29" s="694">
        <v>1000000</v>
      </c>
      <c r="I29" s="694">
        <f>'[1]Aneksi 3 Pref'!O17</f>
        <v>981360</v>
      </c>
      <c r="J29" s="694">
        <f t="shared" si="0"/>
        <v>18640</v>
      </c>
      <c r="K29" s="695">
        <f t="shared" si="1"/>
        <v>98.135999999999996</v>
      </c>
    </row>
    <row r="30" spans="1:11" ht="15">
      <c r="A30" s="471"/>
      <c r="B30" s="689" t="s">
        <v>494</v>
      </c>
      <c r="C30" s="690" t="s">
        <v>495</v>
      </c>
      <c r="D30" s="691"/>
      <c r="E30" s="692" t="s">
        <v>381</v>
      </c>
      <c r="F30" s="693"/>
      <c r="G30" s="694">
        <v>10</v>
      </c>
      <c r="H30" s="694">
        <v>5</v>
      </c>
      <c r="I30" s="694">
        <v>5</v>
      </c>
      <c r="J30" s="694">
        <f t="shared" si="0"/>
        <v>0</v>
      </c>
      <c r="K30" s="695">
        <f t="shared" si="1"/>
        <v>100</v>
      </c>
    </row>
    <row r="31" spans="1:11" ht="15">
      <c r="A31" s="471"/>
      <c r="B31" s="689"/>
      <c r="C31" s="690"/>
      <c r="D31" s="691"/>
      <c r="E31" s="692" t="s">
        <v>607</v>
      </c>
      <c r="F31" s="693">
        <v>0</v>
      </c>
      <c r="G31" s="694">
        <v>1000000</v>
      </c>
      <c r="H31" s="694">
        <v>500000</v>
      </c>
      <c r="I31" s="694">
        <v>500000</v>
      </c>
      <c r="J31" s="694">
        <f t="shared" si="0"/>
        <v>0</v>
      </c>
      <c r="K31" s="695">
        <f t="shared" si="1"/>
        <v>100</v>
      </c>
    </row>
    <row r="32" spans="1:11" ht="15">
      <c r="A32" s="471"/>
      <c r="B32" s="689" t="s">
        <v>470</v>
      </c>
      <c r="C32" s="690" t="s">
        <v>471</v>
      </c>
      <c r="D32" s="691"/>
      <c r="E32" s="692" t="s">
        <v>381</v>
      </c>
      <c r="F32" s="693">
        <v>10</v>
      </c>
      <c r="G32" s="694">
        <v>10</v>
      </c>
      <c r="H32" s="694">
        <v>10</v>
      </c>
      <c r="I32" s="694">
        <v>10</v>
      </c>
      <c r="J32" s="694">
        <f t="shared" si="0"/>
        <v>0</v>
      </c>
      <c r="K32" s="695">
        <f t="shared" si="1"/>
        <v>100</v>
      </c>
    </row>
    <row r="33" spans="1:11" ht="15">
      <c r="A33" s="471"/>
      <c r="B33" s="689"/>
      <c r="C33" s="690"/>
      <c r="D33" s="691"/>
      <c r="E33" s="692" t="s">
        <v>607</v>
      </c>
      <c r="F33" s="693">
        <v>964598</v>
      </c>
      <c r="G33" s="694">
        <v>1000000</v>
      </c>
      <c r="H33" s="694">
        <v>1000000</v>
      </c>
      <c r="I33" s="694">
        <f>'[1]Aneksi 3 Pref'!O19</f>
        <v>905465</v>
      </c>
      <c r="J33" s="694">
        <f t="shared" si="0"/>
        <v>94535</v>
      </c>
      <c r="K33" s="695">
        <f t="shared" si="1"/>
        <v>90.546499999999995</v>
      </c>
    </row>
    <row r="34" spans="1:11" ht="15">
      <c r="A34" s="471"/>
      <c r="B34" s="689" t="s">
        <v>394</v>
      </c>
      <c r="C34" s="690" t="s">
        <v>395</v>
      </c>
      <c r="D34" s="691"/>
      <c r="E34" s="692" t="s">
        <v>381</v>
      </c>
      <c r="F34" s="693"/>
      <c r="G34" s="694">
        <v>10</v>
      </c>
      <c r="H34" s="694">
        <v>10</v>
      </c>
      <c r="I34" s="694">
        <v>10</v>
      </c>
      <c r="J34" s="694">
        <f t="shared" si="0"/>
        <v>0</v>
      </c>
      <c r="K34" s="695">
        <f t="shared" si="1"/>
        <v>100</v>
      </c>
    </row>
    <row r="35" spans="1:11" ht="15">
      <c r="A35" s="471"/>
      <c r="B35" s="689"/>
      <c r="C35" s="690"/>
      <c r="D35" s="691"/>
      <c r="E35" s="692" t="s">
        <v>607</v>
      </c>
      <c r="F35" s="693">
        <v>0</v>
      </c>
      <c r="G35" s="694">
        <v>1000000</v>
      </c>
      <c r="H35" s="694">
        <v>1000000</v>
      </c>
      <c r="I35" s="694">
        <f>'[1]Aneksi 3 Pref'!O20</f>
        <v>997680</v>
      </c>
      <c r="J35" s="694">
        <f t="shared" si="0"/>
        <v>2320</v>
      </c>
      <c r="K35" s="695">
        <f t="shared" si="1"/>
        <v>99.768000000000001</v>
      </c>
    </row>
    <row r="36" spans="1:11" ht="15">
      <c r="A36" s="471"/>
      <c r="B36" s="689" t="s">
        <v>176</v>
      </c>
      <c r="C36" s="690" t="s">
        <v>177</v>
      </c>
      <c r="D36" s="691"/>
      <c r="E36" s="692" t="s">
        <v>381</v>
      </c>
      <c r="F36" s="693"/>
      <c r="G36" s="694">
        <v>5</v>
      </c>
      <c r="H36" s="694">
        <v>7</v>
      </c>
      <c r="I36" s="694">
        <v>7</v>
      </c>
      <c r="J36" s="694">
        <f t="shared" si="0"/>
        <v>0</v>
      </c>
      <c r="K36" s="695">
        <f t="shared" si="1"/>
        <v>100</v>
      </c>
    </row>
    <row r="37" spans="1:11" ht="15">
      <c r="A37" s="471"/>
      <c r="B37" s="689"/>
      <c r="C37" s="690"/>
      <c r="D37" s="691"/>
      <c r="E37" s="692" t="s">
        <v>607</v>
      </c>
      <c r="F37" s="693">
        <v>0</v>
      </c>
      <c r="G37" s="694">
        <v>550000</v>
      </c>
      <c r="H37" s="694">
        <v>750000</v>
      </c>
      <c r="I37" s="694">
        <f>'[1]Aneksi 3 Pref'!O21</f>
        <v>725809</v>
      </c>
      <c r="J37" s="694">
        <f t="shared" si="0"/>
        <v>24191</v>
      </c>
      <c r="K37" s="695">
        <f t="shared" si="1"/>
        <v>96.774533333333338</v>
      </c>
    </row>
    <row r="38" spans="1:11" ht="15">
      <c r="A38" s="471"/>
      <c r="B38" s="689" t="s">
        <v>396</v>
      </c>
      <c r="C38" s="690" t="s">
        <v>397</v>
      </c>
      <c r="D38" s="691"/>
      <c r="E38" s="692" t="s">
        <v>381</v>
      </c>
      <c r="F38" s="693"/>
      <c r="G38" s="694">
        <v>10</v>
      </c>
      <c r="H38" s="694">
        <v>10</v>
      </c>
      <c r="I38" s="694">
        <v>10</v>
      </c>
      <c r="J38" s="694">
        <f t="shared" si="0"/>
        <v>0</v>
      </c>
      <c r="K38" s="695">
        <f t="shared" si="1"/>
        <v>100</v>
      </c>
    </row>
    <row r="39" spans="1:11" ht="15">
      <c r="A39" s="471"/>
      <c r="B39" s="689"/>
      <c r="C39" s="690"/>
      <c r="D39" s="691"/>
      <c r="E39" s="692" t="s">
        <v>607</v>
      </c>
      <c r="F39" s="693">
        <v>0</v>
      </c>
      <c r="G39" s="694">
        <v>1000000</v>
      </c>
      <c r="H39" s="694">
        <v>1000000</v>
      </c>
      <c r="I39" s="694">
        <f>'[1]Aneksi 3 Pref'!O22</f>
        <v>852100</v>
      </c>
      <c r="J39" s="694">
        <f t="shared" si="0"/>
        <v>147900</v>
      </c>
      <c r="K39" s="695">
        <f t="shared" si="1"/>
        <v>85.21</v>
      </c>
    </row>
    <row r="40" spans="1:11" ht="15">
      <c r="A40" s="471"/>
      <c r="B40" s="689" t="s">
        <v>496</v>
      </c>
      <c r="C40" s="690" t="s">
        <v>497</v>
      </c>
      <c r="D40" s="691"/>
      <c r="E40" s="692" t="s">
        <v>381</v>
      </c>
      <c r="F40" s="693"/>
      <c r="G40" s="694">
        <v>10</v>
      </c>
      <c r="H40" s="694">
        <v>10</v>
      </c>
      <c r="I40" s="694">
        <v>10</v>
      </c>
      <c r="J40" s="694">
        <f t="shared" si="0"/>
        <v>0</v>
      </c>
      <c r="K40" s="695">
        <f t="shared" si="1"/>
        <v>100</v>
      </c>
    </row>
    <row r="41" spans="1:11" ht="15">
      <c r="A41" s="471"/>
      <c r="B41" s="689"/>
      <c r="C41" s="690"/>
      <c r="D41" s="691"/>
      <c r="E41" s="692" t="s">
        <v>607</v>
      </c>
      <c r="F41" s="693">
        <v>0</v>
      </c>
      <c r="G41" s="694">
        <v>1000000</v>
      </c>
      <c r="H41" s="694">
        <v>1000000</v>
      </c>
      <c r="I41" s="694">
        <f>'[1]Aneksi 3 Pref'!O23</f>
        <v>979147</v>
      </c>
      <c r="J41" s="694">
        <f t="shared" si="0"/>
        <v>20853</v>
      </c>
      <c r="K41" s="695">
        <f t="shared" si="1"/>
        <v>97.914699999999996</v>
      </c>
    </row>
    <row r="42" spans="1:11" ht="15">
      <c r="A42" s="471"/>
      <c r="B42" s="689" t="s">
        <v>400</v>
      </c>
      <c r="C42" s="690" t="s">
        <v>821</v>
      </c>
      <c r="D42" s="691"/>
      <c r="E42" s="692" t="s">
        <v>542</v>
      </c>
      <c r="F42" s="693"/>
      <c r="G42" s="694">
        <v>10</v>
      </c>
      <c r="H42" s="694">
        <v>10</v>
      </c>
      <c r="I42" s="694">
        <v>10</v>
      </c>
      <c r="J42" s="694">
        <f t="shared" si="0"/>
        <v>0</v>
      </c>
      <c r="K42" s="695">
        <f t="shared" si="1"/>
        <v>100</v>
      </c>
    </row>
    <row r="43" spans="1:11" ht="15">
      <c r="A43" s="471"/>
      <c r="B43" s="689"/>
      <c r="C43" s="690"/>
      <c r="D43" s="691"/>
      <c r="E43" s="692" t="s">
        <v>607</v>
      </c>
      <c r="F43" s="693">
        <v>0</v>
      </c>
      <c r="G43" s="694">
        <v>1000000</v>
      </c>
      <c r="H43" s="694">
        <v>1000000</v>
      </c>
      <c r="I43" s="694">
        <f>'[1]Aneksi 3 Pref'!O28</f>
        <v>982800</v>
      </c>
      <c r="J43" s="694">
        <f t="shared" si="0"/>
        <v>17200</v>
      </c>
      <c r="K43" s="695">
        <f t="shared" si="1"/>
        <v>98.28</v>
      </c>
    </row>
    <row r="44" spans="1:11" ht="15">
      <c r="A44" s="471"/>
      <c r="B44" s="689" t="s">
        <v>498</v>
      </c>
      <c r="C44" s="690" t="s">
        <v>822</v>
      </c>
      <c r="D44" s="691"/>
      <c r="E44" s="692" t="s">
        <v>542</v>
      </c>
      <c r="F44" s="693">
        <v>8</v>
      </c>
      <c r="G44" s="694">
        <v>10</v>
      </c>
      <c r="H44" s="694">
        <v>10</v>
      </c>
      <c r="I44" s="694">
        <v>10</v>
      </c>
      <c r="J44" s="694">
        <f t="shared" si="0"/>
        <v>0</v>
      </c>
      <c r="K44" s="695">
        <f t="shared" si="1"/>
        <v>100</v>
      </c>
    </row>
    <row r="45" spans="1:11" ht="15">
      <c r="A45" s="471"/>
      <c r="B45" s="689"/>
      <c r="C45" s="690"/>
      <c r="D45" s="691"/>
      <c r="E45" s="692" t="s">
        <v>607</v>
      </c>
      <c r="F45" s="693">
        <v>0</v>
      </c>
      <c r="G45" s="694">
        <v>1000000</v>
      </c>
      <c r="H45" s="694">
        <v>1000000</v>
      </c>
      <c r="I45" s="694">
        <f>'[1]Aneksi 3 Pref'!O24</f>
        <v>817404</v>
      </c>
      <c r="J45" s="694">
        <f t="shared" si="0"/>
        <v>182596</v>
      </c>
      <c r="K45" s="695">
        <f t="shared" si="1"/>
        <v>81.740400000000008</v>
      </c>
    </row>
    <row r="46" spans="1:11" ht="15">
      <c r="A46" s="471"/>
      <c r="B46" s="689" t="s">
        <v>178</v>
      </c>
      <c r="C46" s="690" t="s">
        <v>179</v>
      </c>
      <c r="D46" s="691"/>
      <c r="E46" s="692" t="s">
        <v>384</v>
      </c>
      <c r="F46" s="693">
        <v>10</v>
      </c>
      <c r="G46" s="694"/>
      <c r="H46" s="694">
        <v>0</v>
      </c>
      <c r="I46" s="694"/>
      <c r="J46" s="694">
        <f t="shared" si="0"/>
        <v>0</v>
      </c>
      <c r="K46" s="695"/>
    </row>
    <row r="47" spans="1:11" ht="15">
      <c r="A47" s="471"/>
      <c r="B47" s="689"/>
      <c r="C47" s="690"/>
      <c r="D47" s="691"/>
      <c r="E47" s="692" t="s">
        <v>607</v>
      </c>
      <c r="F47" s="693">
        <v>1626400</v>
      </c>
      <c r="G47" s="694">
        <v>0</v>
      </c>
      <c r="H47" s="694">
        <v>0</v>
      </c>
      <c r="I47" s="694">
        <v>0</v>
      </c>
      <c r="J47" s="694">
        <f t="shared" si="0"/>
        <v>0</v>
      </c>
      <c r="K47" s="695"/>
    </row>
    <row r="48" spans="1:11" ht="15">
      <c r="A48" s="471"/>
      <c r="B48" s="689" t="s">
        <v>398</v>
      </c>
      <c r="C48" s="690" t="s">
        <v>399</v>
      </c>
      <c r="D48" s="691"/>
      <c r="E48" s="692" t="s">
        <v>384</v>
      </c>
      <c r="F48" s="693">
        <v>5</v>
      </c>
      <c r="G48" s="694">
        <v>1</v>
      </c>
      <c r="H48" s="694">
        <v>1</v>
      </c>
      <c r="I48" s="694">
        <v>1</v>
      </c>
      <c r="J48" s="694">
        <f t="shared" si="0"/>
        <v>0</v>
      </c>
      <c r="K48" s="695">
        <f t="shared" si="1"/>
        <v>100</v>
      </c>
    </row>
    <row r="49" spans="1:11" ht="15">
      <c r="A49" s="471"/>
      <c r="B49" s="689"/>
      <c r="C49" s="690"/>
      <c r="D49" s="691"/>
      <c r="E49" s="692" t="s">
        <v>607</v>
      </c>
      <c r="F49" s="693">
        <v>851992</v>
      </c>
      <c r="G49" s="694">
        <v>1000000</v>
      </c>
      <c r="H49" s="694">
        <v>1000000</v>
      </c>
      <c r="I49" s="694">
        <f>'[1]Aneksi 3 Pref'!O26</f>
        <v>929800</v>
      </c>
      <c r="J49" s="694">
        <f t="shared" si="0"/>
        <v>70200</v>
      </c>
      <c r="K49" s="695">
        <f t="shared" si="1"/>
        <v>92.97999999999999</v>
      </c>
    </row>
    <row r="50" spans="1:11" ht="15">
      <c r="A50" s="471"/>
      <c r="B50" s="689" t="s">
        <v>500</v>
      </c>
      <c r="C50" s="690" t="s">
        <v>823</v>
      </c>
      <c r="D50" s="691"/>
      <c r="E50" s="692" t="s">
        <v>543</v>
      </c>
      <c r="F50" s="693"/>
      <c r="G50" s="694">
        <v>1</v>
      </c>
      <c r="H50" s="694">
        <v>1</v>
      </c>
      <c r="I50" s="694">
        <v>1</v>
      </c>
      <c r="J50" s="694">
        <f t="shared" si="0"/>
        <v>0</v>
      </c>
      <c r="K50" s="695">
        <f t="shared" si="1"/>
        <v>100</v>
      </c>
    </row>
    <row r="51" spans="1:11" ht="15">
      <c r="A51" s="471"/>
      <c r="B51" s="689"/>
      <c r="C51" s="690"/>
      <c r="D51" s="691"/>
      <c r="E51" s="692" t="s">
        <v>607</v>
      </c>
      <c r="F51" s="693">
        <v>0</v>
      </c>
      <c r="G51" s="694">
        <v>450000</v>
      </c>
      <c r="H51" s="694">
        <v>250000</v>
      </c>
      <c r="I51" s="694">
        <f>'[1]Aneksi 3 Pref'!O27</f>
        <v>243000</v>
      </c>
      <c r="J51" s="694">
        <f t="shared" si="0"/>
        <v>7000</v>
      </c>
      <c r="K51" s="695">
        <f t="shared" si="1"/>
        <v>97.2</v>
      </c>
    </row>
    <row r="52" spans="1:11" ht="15">
      <c r="A52" s="471"/>
      <c r="B52" s="689" t="s">
        <v>182</v>
      </c>
      <c r="C52" s="690" t="s">
        <v>824</v>
      </c>
      <c r="D52" s="691"/>
      <c r="E52" s="692" t="s">
        <v>382</v>
      </c>
      <c r="F52" s="693">
        <v>1</v>
      </c>
      <c r="G52" s="694"/>
      <c r="H52" s="694">
        <v>1</v>
      </c>
      <c r="I52" s="694">
        <v>1</v>
      </c>
      <c r="J52" s="694">
        <f t="shared" si="0"/>
        <v>0</v>
      </c>
      <c r="K52" s="695">
        <f t="shared" si="1"/>
        <v>100</v>
      </c>
    </row>
    <row r="53" spans="1:11" ht="15">
      <c r="A53" s="471"/>
      <c r="B53" s="689"/>
      <c r="C53" s="690"/>
      <c r="D53" s="691"/>
      <c r="E53" s="692" t="s">
        <v>607</v>
      </c>
      <c r="F53" s="693">
        <v>3600</v>
      </c>
      <c r="G53" s="694">
        <v>0</v>
      </c>
      <c r="H53" s="694">
        <f>'[1]Aneksi 3 Pref'!L29</f>
        <v>2500</v>
      </c>
      <c r="I53" s="694">
        <f>'[1]Aneksi 3 Pref'!O29</f>
        <v>2400</v>
      </c>
      <c r="J53" s="694">
        <f t="shared" si="0"/>
        <v>100</v>
      </c>
      <c r="K53" s="695">
        <f t="shared" si="1"/>
        <v>96</v>
      </c>
    </row>
    <row r="54" spans="1:11" ht="24">
      <c r="A54" s="471"/>
      <c r="B54" s="689" t="s">
        <v>184</v>
      </c>
      <c r="C54" s="690" t="s">
        <v>825</v>
      </c>
      <c r="D54" s="691"/>
      <c r="E54" s="692" t="s">
        <v>382</v>
      </c>
      <c r="F54" s="693">
        <v>1</v>
      </c>
      <c r="G54" s="694"/>
      <c r="H54" s="694">
        <v>1</v>
      </c>
      <c r="I54" s="694">
        <v>1</v>
      </c>
      <c r="J54" s="694">
        <f t="shared" si="0"/>
        <v>0</v>
      </c>
      <c r="K54" s="695">
        <f t="shared" si="1"/>
        <v>100</v>
      </c>
    </row>
    <row r="55" spans="1:11" ht="15">
      <c r="A55" s="471"/>
      <c r="B55" s="689"/>
      <c r="C55" s="690"/>
      <c r="D55" s="691"/>
      <c r="E55" s="692" t="s">
        <v>607</v>
      </c>
      <c r="F55" s="693">
        <v>3610</v>
      </c>
      <c r="G55" s="694">
        <v>0</v>
      </c>
      <c r="H55" s="694">
        <f>'[1]Aneksi 3 Pref'!L30</f>
        <v>2500</v>
      </c>
      <c r="I55" s="694">
        <f>'[1]Aneksi 3 Pref'!O30</f>
        <v>2260</v>
      </c>
      <c r="J55" s="694">
        <f t="shared" si="0"/>
        <v>240</v>
      </c>
      <c r="K55" s="695">
        <f t="shared" si="1"/>
        <v>90.4</v>
      </c>
    </row>
    <row r="56" spans="1:11" ht="15">
      <c r="A56" s="471"/>
      <c r="B56" s="689" t="s">
        <v>186</v>
      </c>
      <c r="C56" s="690" t="s">
        <v>187</v>
      </c>
      <c r="D56" s="691"/>
      <c r="E56" s="692" t="s">
        <v>383</v>
      </c>
      <c r="F56" s="693">
        <v>1</v>
      </c>
      <c r="G56" s="694"/>
      <c r="H56" s="694">
        <v>1</v>
      </c>
      <c r="I56" s="694">
        <v>1</v>
      </c>
      <c r="J56" s="694">
        <f t="shared" si="0"/>
        <v>0</v>
      </c>
      <c r="K56" s="695">
        <f t="shared" si="1"/>
        <v>100</v>
      </c>
    </row>
    <row r="57" spans="1:11" ht="15">
      <c r="A57" s="471"/>
      <c r="B57" s="689"/>
      <c r="C57" s="690"/>
      <c r="D57" s="691"/>
      <c r="E57" s="692" t="s">
        <v>607</v>
      </c>
      <c r="F57" s="693">
        <v>523600</v>
      </c>
      <c r="G57" s="694">
        <v>0</v>
      </c>
      <c r="H57" s="694">
        <f>'[1]Aneksi 3 Pref'!L31</f>
        <v>1350000</v>
      </c>
      <c r="I57" s="694">
        <f>'[1]Aneksi 3 Pref'!P31</f>
        <v>1346590</v>
      </c>
      <c r="J57" s="694">
        <f t="shared" si="0"/>
        <v>3410</v>
      </c>
      <c r="K57" s="695">
        <f t="shared" si="1"/>
        <v>99.747407407407408</v>
      </c>
    </row>
    <row r="58" spans="1:11" ht="15">
      <c r="A58" s="471"/>
      <c r="B58" s="689" t="s">
        <v>188</v>
      </c>
      <c r="C58" s="690" t="s">
        <v>189</v>
      </c>
      <c r="D58" s="691"/>
      <c r="E58" s="692" t="s">
        <v>383</v>
      </c>
      <c r="F58" s="693">
        <v>1</v>
      </c>
      <c r="G58" s="694"/>
      <c r="H58" s="694">
        <v>1</v>
      </c>
      <c r="I58" s="694">
        <v>1</v>
      </c>
      <c r="J58" s="694">
        <f t="shared" si="0"/>
        <v>0</v>
      </c>
      <c r="K58" s="695">
        <f t="shared" si="1"/>
        <v>100</v>
      </c>
    </row>
    <row r="59" spans="1:11" ht="15">
      <c r="A59" s="471"/>
      <c r="B59" s="689"/>
      <c r="C59" s="690"/>
      <c r="D59" s="691"/>
      <c r="E59" s="692" t="s">
        <v>607</v>
      </c>
      <c r="F59" s="693">
        <v>3600</v>
      </c>
      <c r="G59" s="694">
        <v>0</v>
      </c>
      <c r="H59" s="694">
        <v>238000</v>
      </c>
      <c r="I59" s="694">
        <v>237200</v>
      </c>
      <c r="J59" s="694">
        <f t="shared" si="0"/>
        <v>800</v>
      </c>
      <c r="K59" s="695">
        <f t="shared" si="1"/>
        <v>99.663865546218489</v>
      </c>
    </row>
    <row r="60" spans="1:11" ht="24">
      <c r="A60" s="471"/>
      <c r="B60" s="689" t="s">
        <v>502</v>
      </c>
      <c r="C60" s="690" t="s">
        <v>826</v>
      </c>
      <c r="D60" s="691"/>
      <c r="E60" s="692" t="s">
        <v>383</v>
      </c>
      <c r="F60" s="693"/>
      <c r="G60" s="694">
        <v>1</v>
      </c>
      <c r="H60" s="694">
        <v>0</v>
      </c>
      <c r="I60" s="694"/>
      <c r="J60" s="694">
        <f t="shared" si="0"/>
        <v>0</v>
      </c>
      <c r="K60" s="695"/>
    </row>
    <row r="61" spans="1:11" ht="15">
      <c r="A61" s="471"/>
      <c r="B61" s="689"/>
      <c r="C61" s="690"/>
      <c r="D61" s="691"/>
      <c r="E61" s="692" t="s">
        <v>607</v>
      </c>
      <c r="F61" s="693">
        <v>0</v>
      </c>
      <c r="G61" s="694">
        <v>10000000</v>
      </c>
      <c r="H61" s="694">
        <v>0</v>
      </c>
      <c r="I61" s="694">
        <v>0</v>
      </c>
      <c r="J61" s="694">
        <f t="shared" si="0"/>
        <v>0</v>
      </c>
      <c r="K61" s="695"/>
    </row>
    <row r="62" spans="1:11" ht="15">
      <c r="A62" s="471"/>
      <c r="B62" s="689" t="s">
        <v>504</v>
      </c>
      <c r="C62" s="690" t="s">
        <v>505</v>
      </c>
      <c r="D62" s="691"/>
      <c r="E62" s="692" t="s">
        <v>383</v>
      </c>
      <c r="F62" s="693"/>
      <c r="G62" s="694">
        <v>1</v>
      </c>
      <c r="H62" s="694">
        <v>0</v>
      </c>
      <c r="I62" s="694"/>
      <c r="J62" s="694">
        <f t="shared" si="0"/>
        <v>0</v>
      </c>
      <c r="K62" s="695"/>
    </row>
    <row r="63" spans="1:11" ht="15.75" thickBot="1">
      <c r="A63" s="471"/>
      <c r="B63" s="689"/>
      <c r="C63" s="690"/>
      <c r="D63" s="691"/>
      <c r="E63" s="692" t="s">
        <v>607</v>
      </c>
      <c r="F63" s="693">
        <v>0</v>
      </c>
      <c r="G63" s="694">
        <v>10000000</v>
      </c>
      <c r="H63" s="694">
        <v>0</v>
      </c>
      <c r="I63" s="694">
        <v>0</v>
      </c>
      <c r="J63" s="694">
        <f t="shared" si="0"/>
        <v>0</v>
      </c>
      <c r="K63" s="695"/>
    </row>
    <row r="64" spans="1:11" ht="15">
      <c r="A64" s="468"/>
      <c r="B64" s="1201"/>
      <c r="C64" s="1201"/>
      <c r="D64" s="1201"/>
      <c r="E64" s="1201"/>
      <c r="F64" s="1201"/>
      <c r="G64" s="1201"/>
      <c r="H64" s="1201"/>
      <c r="I64" s="1201"/>
      <c r="J64" s="1201"/>
      <c r="K64" s="1201"/>
    </row>
    <row r="65" spans="1:11" ht="15">
      <c r="A65" s="468"/>
      <c r="B65" s="481"/>
      <c r="C65" s="468"/>
      <c r="D65" s="468"/>
      <c r="E65" s="468"/>
      <c r="F65" s="468"/>
      <c r="G65" s="468"/>
      <c r="H65" s="468"/>
      <c r="I65" s="468"/>
      <c r="J65" s="468"/>
      <c r="K65" s="468"/>
    </row>
    <row r="66" spans="1:11">
      <c r="A66" s="482"/>
      <c r="B66" s="483"/>
      <c r="C66" s="482"/>
      <c r="D66" s="482"/>
      <c r="E66" s="482"/>
      <c r="F66" s="482"/>
      <c r="G66" s="482"/>
      <c r="H66" s="482"/>
      <c r="I66" s="482"/>
      <c r="J66" s="482"/>
      <c r="K66" s="482"/>
    </row>
    <row r="67" spans="1:11" ht="24.95" customHeight="1">
      <c r="A67" s="482"/>
      <c r="B67" s="482"/>
      <c r="C67" s="1202" t="s">
        <v>113</v>
      </c>
      <c r="D67" s="340" t="s">
        <v>69</v>
      </c>
      <c r="E67" s="484"/>
      <c r="F67" s="1205" t="s">
        <v>68</v>
      </c>
      <c r="G67" s="1206"/>
      <c r="H67" s="1207"/>
      <c r="I67" s="340" t="s">
        <v>69</v>
      </c>
      <c r="J67" s="1214"/>
      <c r="K67" s="1214"/>
    </row>
    <row r="68" spans="1:11" ht="24.95" customHeight="1">
      <c r="A68" s="482"/>
      <c r="B68" s="482"/>
      <c r="C68" s="1203"/>
      <c r="D68" s="340" t="s">
        <v>70</v>
      </c>
      <c r="E68" s="340"/>
      <c r="F68" s="1208"/>
      <c r="G68" s="1209"/>
      <c r="H68" s="1210"/>
      <c r="I68" s="340" t="s">
        <v>70</v>
      </c>
      <c r="J68" s="1058"/>
      <c r="K68" s="1058"/>
    </row>
    <row r="69" spans="1:11" ht="24.95" customHeight="1">
      <c r="A69" s="482"/>
      <c r="B69" s="482"/>
      <c r="C69" s="1204"/>
      <c r="D69" s="340" t="s">
        <v>71</v>
      </c>
      <c r="E69" s="340"/>
      <c r="F69" s="1211"/>
      <c r="G69" s="1212"/>
      <c r="H69" s="1213"/>
      <c r="I69" s="340" t="s">
        <v>71</v>
      </c>
      <c r="J69" s="1058"/>
      <c r="K69" s="1058"/>
    </row>
  </sheetData>
  <autoFilter ref="E1:E69" xr:uid="{BBC0F376-453A-4330-9EEB-FF05D4E42D4B}"/>
  <mergeCells count="23">
    <mergeCell ref="C11:K11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10:C10"/>
    <mergeCell ref="D10:K10"/>
    <mergeCell ref="B16:C16"/>
    <mergeCell ref="D16:K16"/>
    <mergeCell ref="D17:K17"/>
    <mergeCell ref="B64:K64"/>
    <mergeCell ref="C67:C69"/>
    <mergeCell ref="F67:H69"/>
    <mergeCell ref="J67:K67"/>
    <mergeCell ref="J68:K68"/>
    <mergeCell ref="J69:K69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EB36-4737-4EDC-9FEE-1BBD31F697A4}">
  <dimension ref="A1:K28"/>
  <sheetViews>
    <sheetView workbookViewId="0">
      <selection activeCell="N25" sqref="N25"/>
    </sheetView>
  </sheetViews>
  <sheetFormatPr defaultRowHeight="15"/>
  <cols>
    <col min="1" max="1" width="3.28515625" style="324" customWidth="1"/>
    <col min="2" max="2" width="18.28515625" style="324" customWidth="1"/>
    <col min="3" max="3" width="56.7109375" style="324" customWidth="1"/>
    <col min="4" max="4" width="13.28515625" style="324" customWidth="1"/>
    <col min="5" max="5" width="21.7109375" style="324" customWidth="1"/>
    <col min="6" max="6" width="15" style="324" customWidth="1"/>
    <col min="7" max="8" width="13.28515625" style="324" customWidth="1"/>
    <col min="9" max="9" width="16.7109375" style="324" customWidth="1"/>
    <col min="10" max="10" width="13.28515625" style="324" customWidth="1"/>
    <col min="11" max="11" width="11.7109375" style="324" customWidth="1"/>
    <col min="12" max="16384" width="9.140625" style="324"/>
  </cols>
  <sheetData>
    <row r="1" spans="1:11">
      <c r="A1" s="485"/>
      <c r="B1" s="486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17.25">
      <c r="A2" s="487"/>
      <c r="B2" s="1247" t="s">
        <v>566</v>
      </c>
      <c r="C2" s="1247"/>
      <c r="D2" s="1247"/>
      <c r="E2" s="1247"/>
      <c r="F2" s="1247"/>
      <c r="G2" s="1247"/>
      <c r="H2" s="1247"/>
      <c r="I2" s="1247"/>
      <c r="J2" s="1247"/>
      <c r="K2" s="1247"/>
    </row>
    <row r="3" spans="1:11" ht="18" thickBot="1">
      <c r="A3" s="487"/>
      <c r="B3" s="1248" t="s">
        <v>842</v>
      </c>
      <c r="C3" s="1248"/>
      <c r="D3" s="1248"/>
      <c r="E3" s="1248"/>
      <c r="F3" s="1248"/>
      <c r="G3" s="487"/>
      <c r="H3" s="487"/>
      <c r="I3" s="487"/>
      <c r="J3" s="487"/>
      <c r="K3" s="487"/>
    </row>
    <row r="4" spans="1:11">
      <c r="A4" s="488"/>
      <c r="B4" s="489" t="s">
        <v>2</v>
      </c>
      <c r="C4" s="1249" t="s">
        <v>873</v>
      </c>
      <c r="D4" s="1249"/>
      <c r="E4" s="1250" t="s">
        <v>567</v>
      </c>
      <c r="F4" s="1250"/>
      <c r="G4" s="1251" t="s">
        <v>4</v>
      </c>
      <c r="H4" s="1251"/>
      <c r="I4" s="1251"/>
      <c r="J4" s="1251"/>
      <c r="K4" s="1251"/>
    </row>
    <row r="5" spans="1:11" ht="15.75" thickBot="1">
      <c r="A5" s="487"/>
      <c r="B5" s="490" t="s">
        <v>568</v>
      </c>
      <c r="C5" s="1252" t="s">
        <v>33</v>
      </c>
      <c r="D5" s="1252"/>
      <c r="E5" s="1253" t="s">
        <v>26</v>
      </c>
      <c r="F5" s="1253"/>
      <c r="G5" s="1254" t="s">
        <v>32</v>
      </c>
      <c r="H5" s="1254"/>
      <c r="I5" s="1254"/>
      <c r="J5" s="1254"/>
      <c r="K5" s="1254"/>
    </row>
    <row r="6" spans="1:11" ht="51.75" customHeight="1">
      <c r="A6" s="487"/>
      <c r="B6" s="491" t="s">
        <v>569</v>
      </c>
      <c r="C6" s="1255" t="s">
        <v>827</v>
      </c>
      <c r="D6" s="1255"/>
      <c r="E6" s="1255"/>
      <c r="F6" s="1255"/>
      <c r="G6" s="1255"/>
      <c r="H6" s="1255"/>
      <c r="I6" s="1255"/>
      <c r="J6" s="1255"/>
      <c r="K6" s="1255"/>
    </row>
    <row r="7" spans="1:11" ht="17.25">
      <c r="A7" s="487"/>
      <c r="B7" s="1256" t="s">
        <v>571</v>
      </c>
      <c r="C7" s="1256"/>
      <c r="D7" s="1257" t="s">
        <v>572</v>
      </c>
      <c r="E7" s="1257"/>
      <c r="F7" s="1257"/>
      <c r="G7" s="1257"/>
      <c r="H7" s="1257"/>
      <c r="I7" s="1257"/>
      <c r="J7" s="1257"/>
      <c r="K7" s="1257"/>
    </row>
    <row r="8" spans="1:11" ht="36">
      <c r="A8" s="487"/>
      <c r="B8" s="492" t="s">
        <v>573</v>
      </c>
      <c r="C8" s="493" t="s">
        <v>574</v>
      </c>
      <c r="D8" s="494" t="s">
        <v>575</v>
      </c>
      <c r="E8" s="494" t="s">
        <v>576</v>
      </c>
      <c r="F8" s="494" t="s">
        <v>577</v>
      </c>
      <c r="G8" s="495" t="s">
        <v>578</v>
      </c>
      <c r="H8" s="495" t="s">
        <v>579</v>
      </c>
      <c r="I8" s="495" t="s">
        <v>580</v>
      </c>
      <c r="J8" s="494" t="s">
        <v>581</v>
      </c>
      <c r="K8" s="496" t="s">
        <v>582</v>
      </c>
    </row>
    <row r="9" spans="1:11">
      <c r="A9" s="487"/>
      <c r="B9" s="621"/>
      <c r="C9" s="622" t="s">
        <v>828</v>
      </c>
      <c r="D9" s="623"/>
      <c r="E9" s="624"/>
      <c r="F9" s="625" t="s">
        <v>829</v>
      </c>
      <c r="G9" s="626" t="s">
        <v>830</v>
      </c>
      <c r="H9" s="626" t="s">
        <v>830</v>
      </c>
      <c r="I9" s="626" t="s">
        <v>830</v>
      </c>
      <c r="J9" s="626" t="s">
        <v>586</v>
      </c>
      <c r="K9" s="627">
        <v>100</v>
      </c>
    </row>
    <row r="10" spans="1:11">
      <c r="A10" s="487"/>
      <c r="B10" s="621"/>
      <c r="C10" s="622" t="s">
        <v>831</v>
      </c>
      <c r="D10" s="623"/>
      <c r="E10" s="624"/>
      <c r="F10" s="625" t="s">
        <v>832</v>
      </c>
      <c r="G10" s="626" t="s">
        <v>833</v>
      </c>
      <c r="H10" s="626" t="s">
        <v>833</v>
      </c>
      <c r="I10" s="626" t="s">
        <v>833</v>
      </c>
      <c r="J10" s="626" t="s">
        <v>586</v>
      </c>
      <c r="K10" s="627">
        <v>100</v>
      </c>
    </row>
    <row r="11" spans="1:11">
      <c r="A11" s="487"/>
      <c r="B11" s="1258" t="s">
        <v>592</v>
      </c>
      <c r="C11" s="1258"/>
      <c r="D11" s="1230"/>
      <c r="E11" s="1230"/>
      <c r="F11" s="1230"/>
      <c r="G11" s="1230"/>
      <c r="H11" s="1230"/>
      <c r="I11" s="1230"/>
      <c r="J11" s="1230"/>
      <c r="K11" s="1230"/>
    </row>
    <row r="12" spans="1:11" ht="17.25" customHeight="1">
      <c r="A12" s="487"/>
      <c r="B12" s="628" t="s">
        <v>593</v>
      </c>
      <c r="C12" s="1246" t="s">
        <v>834</v>
      </c>
      <c r="D12" s="1246"/>
      <c r="E12" s="1246"/>
      <c r="F12" s="1246"/>
      <c r="G12" s="1246"/>
      <c r="H12" s="1246"/>
      <c r="I12" s="1246"/>
      <c r="J12" s="1246"/>
      <c r="K12" s="1246"/>
    </row>
    <row r="13" spans="1:11">
      <c r="A13" s="487"/>
      <c r="B13" s="629"/>
      <c r="C13" s="630" t="s">
        <v>835</v>
      </c>
      <c r="D13" s="626"/>
      <c r="E13" s="626"/>
      <c r="F13" s="625" t="s">
        <v>836</v>
      </c>
      <c r="G13" s="626" t="s">
        <v>837</v>
      </c>
      <c r="H13" s="626" t="s">
        <v>837</v>
      </c>
      <c r="I13" s="626" t="s">
        <v>837</v>
      </c>
      <c r="J13" s="626" t="s">
        <v>586</v>
      </c>
      <c r="K13" s="627">
        <v>100</v>
      </c>
    </row>
    <row r="14" spans="1:11">
      <c r="A14" s="487"/>
      <c r="B14" s="629" t="s">
        <v>32</v>
      </c>
      <c r="C14" s="630" t="s">
        <v>838</v>
      </c>
      <c r="D14" s="626" t="s">
        <v>588</v>
      </c>
      <c r="E14" s="626"/>
      <c r="F14" s="625" t="s">
        <v>43</v>
      </c>
      <c r="G14" s="626" t="s">
        <v>839</v>
      </c>
      <c r="H14" s="626" t="s">
        <v>839</v>
      </c>
      <c r="I14" s="626" t="s">
        <v>839</v>
      </c>
      <c r="J14" s="626" t="s">
        <v>586</v>
      </c>
      <c r="K14" s="627">
        <v>100</v>
      </c>
    </row>
    <row r="15" spans="1:11">
      <c r="A15" s="487"/>
      <c r="B15" s="629"/>
      <c r="C15" s="630" t="s">
        <v>840</v>
      </c>
      <c r="D15" s="626"/>
      <c r="E15" s="626"/>
      <c r="F15" s="625" t="s">
        <v>841</v>
      </c>
      <c r="G15" s="626" t="s">
        <v>658</v>
      </c>
      <c r="H15" s="626" t="s">
        <v>658</v>
      </c>
      <c r="I15" s="626" t="s">
        <v>658</v>
      </c>
      <c r="J15" s="626" t="s">
        <v>586</v>
      </c>
      <c r="K15" s="627">
        <v>100</v>
      </c>
    </row>
    <row r="16" spans="1:11">
      <c r="A16" s="487"/>
      <c r="B16" s="1228" t="s">
        <v>604</v>
      </c>
      <c r="C16" s="1228"/>
      <c r="D16" s="1229"/>
      <c r="E16" s="1229"/>
      <c r="F16" s="1229"/>
      <c r="G16" s="1229"/>
      <c r="H16" s="1229"/>
      <c r="I16" s="1229"/>
      <c r="J16" s="1229"/>
      <c r="K16" s="1229"/>
    </row>
    <row r="17" spans="1:11">
      <c r="A17" s="487"/>
      <c r="B17" s="631" t="s">
        <v>605</v>
      </c>
      <c r="C17" s="632" t="s">
        <v>606</v>
      </c>
      <c r="D17" s="1230"/>
      <c r="E17" s="1230"/>
      <c r="F17" s="1230"/>
      <c r="G17" s="1230"/>
      <c r="H17" s="1230"/>
      <c r="I17" s="1230"/>
      <c r="J17" s="1230"/>
      <c r="K17" s="1230"/>
    </row>
    <row r="18" spans="1:11" ht="25.5">
      <c r="A18" s="487"/>
      <c r="B18" s="633" t="s">
        <v>104</v>
      </c>
      <c r="C18" s="634" t="s">
        <v>105</v>
      </c>
      <c r="D18" s="635"/>
      <c r="E18" s="636" t="s">
        <v>106</v>
      </c>
      <c r="F18" s="637">
        <v>991195</v>
      </c>
      <c r="G18" s="637">
        <v>968450</v>
      </c>
      <c r="H18" s="637">
        <v>1078507</v>
      </c>
      <c r="I18" s="637">
        <v>1055000</v>
      </c>
      <c r="J18" s="637">
        <f>H18-I18</f>
        <v>23507</v>
      </c>
      <c r="K18" s="638">
        <f>I18/H18*100</f>
        <v>97.820412848502599</v>
      </c>
    </row>
    <row r="19" spans="1:11">
      <c r="A19" s="487"/>
      <c r="B19" s="633"/>
      <c r="C19" s="634"/>
      <c r="D19" s="635"/>
      <c r="E19" s="639" t="s">
        <v>607</v>
      </c>
      <c r="F19" s="637">
        <v>627426511.02999997</v>
      </c>
      <c r="G19" s="637">
        <v>547922000</v>
      </c>
      <c r="H19" s="637">
        <v>737699000</v>
      </c>
      <c r="I19" s="637">
        <v>721466742</v>
      </c>
      <c r="J19" s="637">
        <f>H19-I19</f>
        <v>16232258</v>
      </c>
      <c r="K19" s="638">
        <f>I19/H19*100</f>
        <v>97.799609596868095</v>
      </c>
    </row>
    <row r="20" spans="1:11" ht="25.5">
      <c r="A20" s="487"/>
      <c r="B20" s="633" t="s">
        <v>107</v>
      </c>
      <c r="C20" s="634" t="s">
        <v>108</v>
      </c>
      <c r="D20" s="635"/>
      <c r="E20" s="639" t="s">
        <v>109</v>
      </c>
      <c r="F20" s="637">
        <v>1</v>
      </c>
      <c r="G20" s="637">
        <v>1</v>
      </c>
      <c r="H20" s="637">
        <v>1</v>
      </c>
      <c r="I20" s="637">
        <v>1</v>
      </c>
      <c r="J20" s="637">
        <v>0</v>
      </c>
      <c r="K20" s="640">
        <v>100</v>
      </c>
    </row>
    <row r="21" spans="1:11">
      <c r="A21" s="487"/>
      <c r="B21" s="633"/>
      <c r="C21" s="634"/>
      <c r="D21" s="635"/>
      <c r="E21" s="639" t="s">
        <v>607</v>
      </c>
      <c r="F21" s="637">
        <v>40831081</v>
      </c>
      <c r="G21" s="641">
        <v>80820000</v>
      </c>
      <c r="H21" s="641">
        <v>28577495</v>
      </c>
      <c r="I21" s="641">
        <v>19233757</v>
      </c>
      <c r="J21" s="641">
        <f>H21-I21</f>
        <v>9343738</v>
      </c>
      <c r="K21" s="640">
        <f>I21/H21*100</f>
        <v>67.303859208093641</v>
      </c>
    </row>
    <row r="22" spans="1:11">
      <c r="A22" s="487"/>
      <c r="B22" s="633" t="s">
        <v>157</v>
      </c>
      <c r="C22" s="634" t="s">
        <v>158</v>
      </c>
      <c r="D22" s="635"/>
      <c r="E22" s="639" t="s">
        <v>112</v>
      </c>
      <c r="F22" s="637">
        <v>0</v>
      </c>
      <c r="G22" s="641">
        <v>1</v>
      </c>
      <c r="H22" s="641">
        <v>1</v>
      </c>
      <c r="I22" s="641">
        <v>1</v>
      </c>
      <c r="J22" s="641">
        <v>0</v>
      </c>
      <c r="K22" s="640">
        <v>100</v>
      </c>
    </row>
    <row r="23" spans="1:11" ht="15.75" thickBot="1">
      <c r="A23" s="487"/>
      <c r="B23" s="633"/>
      <c r="C23" s="634"/>
      <c r="D23" s="635"/>
      <c r="E23" s="639" t="s">
        <v>607</v>
      </c>
      <c r="F23" s="637">
        <v>0</v>
      </c>
      <c r="G23" s="641">
        <v>202000000</v>
      </c>
      <c r="H23" s="641">
        <v>202000000</v>
      </c>
      <c r="I23" s="641">
        <v>202000000</v>
      </c>
      <c r="J23" s="641">
        <v>0</v>
      </c>
      <c r="K23" s="640">
        <v>100</v>
      </c>
    </row>
    <row r="24" spans="1:11">
      <c r="A24" s="485"/>
      <c r="B24" s="1231"/>
      <c r="C24" s="1231"/>
      <c r="D24" s="1231"/>
      <c r="E24" s="1231"/>
      <c r="F24" s="1231"/>
      <c r="G24" s="1231"/>
      <c r="H24" s="1231"/>
      <c r="I24" s="1231"/>
      <c r="J24" s="1231"/>
      <c r="K24" s="1231"/>
    </row>
    <row r="25" spans="1:11">
      <c r="A25" s="485"/>
      <c r="B25" s="497"/>
      <c r="C25" s="485"/>
      <c r="D25" s="485"/>
      <c r="E25" s="485"/>
      <c r="F25" s="485"/>
      <c r="G25" s="485"/>
      <c r="H25" s="485"/>
      <c r="I25" s="485"/>
      <c r="J25" s="485"/>
      <c r="K25" s="485"/>
    </row>
    <row r="26" spans="1:11">
      <c r="A26" s="485"/>
      <c r="B26" s="485"/>
      <c r="C26" s="1232" t="s">
        <v>113</v>
      </c>
      <c r="D26" s="498" t="s">
        <v>69</v>
      </c>
      <c r="E26" s="499"/>
      <c r="F26" s="1235" t="s">
        <v>68</v>
      </c>
      <c r="G26" s="1236"/>
      <c r="H26" s="1237"/>
      <c r="I26" s="498" t="s">
        <v>69</v>
      </c>
      <c r="J26" s="1244"/>
      <c r="K26" s="1244"/>
    </row>
    <row r="27" spans="1:11">
      <c r="A27" s="485"/>
      <c r="B27" s="485"/>
      <c r="C27" s="1233"/>
      <c r="D27" s="498" t="s">
        <v>70</v>
      </c>
      <c r="E27" s="498"/>
      <c r="F27" s="1238"/>
      <c r="G27" s="1239"/>
      <c r="H27" s="1240"/>
      <c r="I27" s="498" t="s">
        <v>70</v>
      </c>
      <c r="J27" s="1245"/>
      <c r="K27" s="1245"/>
    </row>
    <row r="28" spans="1:11">
      <c r="A28" s="485"/>
      <c r="B28" s="485"/>
      <c r="C28" s="1234"/>
      <c r="D28" s="498" t="s">
        <v>71</v>
      </c>
      <c r="E28" s="498"/>
      <c r="F28" s="1241"/>
      <c r="G28" s="1242"/>
      <c r="H28" s="1243"/>
      <c r="I28" s="498" t="s">
        <v>71</v>
      </c>
      <c r="J28" s="1245"/>
      <c r="K28" s="1245"/>
    </row>
  </sheetData>
  <mergeCells count="23">
    <mergeCell ref="C12:K12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11:C11"/>
    <mergeCell ref="D11:K11"/>
    <mergeCell ref="B16:C16"/>
    <mergeCell ref="D16:K16"/>
    <mergeCell ref="D17:K17"/>
    <mergeCell ref="B24:K24"/>
    <mergeCell ref="C26:C28"/>
    <mergeCell ref="F26:H28"/>
    <mergeCell ref="J26:K26"/>
    <mergeCell ref="J27:K27"/>
    <mergeCell ref="J28:K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CEE7-7F35-47B0-976D-FDE1720E3AF3}">
  <dimension ref="A1:S48"/>
  <sheetViews>
    <sheetView topLeftCell="C1" workbookViewId="0">
      <pane xSplit="5" ySplit="4" topLeftCell="H17" activePane="bottomRight" state="frozen"/>
      <selection activeCell="C1" sqref="C1"/>
      <selection pane="topRight" activeCell="H1" sqref="H1"/>
      <selection pane="bottomLeft" activeCell="C5" sqref="C5"/>
      <selection pane="bottomRight" activeCell="U24" sqref="U24"/>
    </sheetView>
  </sheetViews>
  <sheetFormatPr defaultRowHeight="15"/>
  <cols>
    <col min="1" max="2" width="0" hidden="1" customWidth="1"/>
    <col min="3" max="3" width="5.7109375" customWidth="1"/>
    <col min="4" max="4" width="7.140625" customWidth="1"/>
    <col min="5" max="5" width="31.140625" customWidth="1"/>
    <col min="6" max="6" width="6.7109375" customWidth="1"/>
    <col min="7" max="7" width="15" customWidth="1"/>
    <col min="9" max="9" width="10.85546875" customWidth="1"/>
    <col min="10" max="10" width="12" customWidth="1"/>
    <col min="11" max="11" width="10.5703125" customWidth="1"/>
    <col min="12" max="12" width="11.42578125" customWidth="1"/>
    <col min="13" max="13" width="6.140625" customWidth="1"/>
    <col min="14" max="14" width="5.85546875" customWidth="1"/>
    <col min="16" max="16" width="10.5703125" customWidth="1"/>
    <col min="17" max="17" width="11.5703125" customWidth="1"/>
  </cols>
  <sheetData>
    <row r="1" spans="1:17" ht="10.5" customHeight="1">
      <c r="A1" s="50"/>
      <c r="B1" s="50"/>
      <c r="C1" s="5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>
      <c r="A2" s="3"/>
      <c r="B2" s="3"/>
      <c r="C2" s="770" t="s">
        <v>114</v>
      </c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</row>
    <row r="3" spans="1:17" ht="15.75" thickBot="1">
      <c r="A3" s="3"/>
      <c r="B3" s="3"/>
      <c r="C3" s="771" t="s">
        <v>842</v>
      </c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</row>
    <row r="4" spans="1:17" ht="37.5" thickTop="1" thickBot="1">
      <c r="A4" s="787"/>
      <c r="B4" s="787"/>
      <c r="C4" s="112" t="s">
        <v>115</v>
      </c>
      <c r="D4" s="113" t="s">
        <v>116</v>
      </c>
      <c r="E4" s="113" t="s">
        <v>117</v>
      </c>
      <c r="F4" s="113" t="s">
        <v>118</v>
      </c>
      <c r="G4" s="113" t="s">
        <v>119</v>
      </c>
      <c r="H4" s="114" t="s">
        <v>120</v>
      </c>
      <c r="I4" s="114" t="s">
        <v>121</v>
      </c>
      <c r="J4" s="114" t="s">
        <v>122</v>
      </c>
      <c r="K4" s="114" t="s">
        <v>123</v>
      </c>
      <c r="L4" s="114" t="s">
        <v>124</v>
      </c>
      <c r="M4" s="116" t="s">
        <v>125</v>
      </c>
      <c r="N4" s="114" t="s">
        <v>126</v>
      </c>
      <c r="O4" s="114" t="s">
        <v>127</v>
      </c>
      <c r="P4" s="114" t="s">
        <v>128</v>
      </c>
      <c r="Q4" s="115" t="s">
        <v>79</v>
      </c>
    </row>
    <row r="5" spans="1:17">
      <c r="A5" s="3"/>
      <c r="B5" s="3"/>
      <c r="C5" s="106" t="s">
        <v>4</v>
      </c>
      <c r="D5" s="107" t="s">
        <v>28</v>
      </c>
      <c r="E5" s="107" t="s">
        <v>29</v>
      </c>
      <c r="F5" s="107">
        <v>2025</v>
      </c>
      <c r="G5" s="109" t="s">
        <v>92</v>
      </c>
      <c r="H5" s="110">
        <v>2601000</v>
      </c>
      <c r="I5" s="110">
        <v>90248000</v>
      </c>
      <c r="J5" s="110">
        <v>1174240000</v>
      </c>
      <c r="K5" s="110">
        <v>194000000</v>
      </c>
      <c r="L5" s="110">
        <v>200755000</v>
      </c>
      <c r="M5" s="117">
        <v>0</v>
      </c>
      <c r="N5" s="110">
        <v>0</v>
      </c>
      <c r="O5" s="110">
        <v>3500000</v>
      </c>
      <c r="P5" s="110">
        <v>10000000</v>
      </c>
      <c r="Q5" s="111">
        <f>SUM(H5:P5)</f>
        <v>1675344000</v>
      </c>
    </row>
    <row r="6" spans="1:17">
      <c r="A6" s="3"/>
      <c r="B6" s="3"/>
      <c r="C6" s="106" t="s">
        <v>4</v>
      </c>
      <c r="D6" s="107" t="s">
        <v>28</v>
      </c>
      <c r="E6" s="107" t="s">
        <v>29</v>
      </c>
      <c r="F6" s="107">
        <v>2025</v>
      </c>
      <c r="G6" s="109" t="s">
        <v>93</v>
      </c>
      <c r="H6" s="267">
        <f>6601000+5000000</f>
        <v>11601000</v>
      </c>
      <c r="I6" s="267">
        <v>59177000</v>
      </c>
      <c r="J6" s="267">
        <v>1129948000</v>
      </c>
      <c r="K6" s="267">
        <v>182200000</v>
      </c>
      <c r="L6" s="267">
        <v>844195000</v>
      </c>
      <c r="M6" s="267">
        <v>0</v>
      </c>
      <c r="N6" s="267">
        <v>0</v>
      </c>
      <c r="O6" s="267">
        <v>3500000</v>
      </c>
      <c r="P6" s="267">
        <v>22026876</v>
      </c>
      <c r="Q6" s="111">
        <f t="shared" ref="Q6:Q9" si="0">SUM(H6:P6)</f>
        <v>2252647876</v>
      </c>
    </row>
    <row r="7" spans="1:17">
      <c r="A7" s="3"/>
      <c r="B7" s="3"/>
      <c r="C7" s="106" t="s">
        <v>4</v>
      </c>
      <c r="D7" s="107" t="s">
        <v>28</v>
      </c>
      <c r="E7" s="107" t="s">
        <v>29</v>
      </c>
      <c r="F7" s="107">
        <v>2025</v>
      </c>
      <c r="G7" s="109" t="s">
        <v>129</v>
      </c>
      <c r="H7" s="267">
        <f>2550000+2355290</f>
        <v>4905290</v>
      </c>
      <c r="I7" s="267">
        <v>33538380</v>
      </c>
      <c r="J7" s="267">
        <v>1108457010</v>
      </c>
      <c r="K7" s="267">
        <v>180689836</v>
      </c>
      <c r="L7" s="267">
        <v>833531814</v>
      </c>
      <c r="M7" s="267">
        <v>0</v>
      </c>
      <c r="N7" s="267">
        <v>0</v>
      </c>
      <c r="O7" s="267">
        <v>2798413</v>
      </c>
      <c r="P7" s="267">
        <v>19719277</v>
      </c>
      <c r="Q7" s="111">
        <f t="shared" si="0"/>
        <v>2183640020</v>
      </c>
    </row>
    <row r="8" spans="1:17">
      <c r="A8" s="3"/>
      <c r="B8" s="3"/>
      <c r="C8" s="106" t="s">
        <v>4</v>
      </c>
      <c r="D8" s="107" t="s">
        <v>28</v>
      </c>
      <c r="E8" s="107" t="s">
        <v>29</v>
      </c>
      <c r="F8" s="107">
        <v>2025</v>
      </c>
      <c r="G8" s="109" t="s">
        <v>95</v>
      </c>
      <c r="H8" s="267">
        <v>0</v>
      </c>
      <c r="I8" s="267">
        <v>18161244</v>
      </c>
      <c r="J8" s="267">
        <v>0</v>
      </c>
      <c r="K8" s="267">
        <v>0</v>
      </c>
      <c r="L8" s="267">
        <v>2401052</v>
      </c>
      <c r="M8" s="267">
        <v>0</v>
      </c>
      <c r="N8" s="267">
        <v>0</v>
      </c>
      <c r="O8" s="267">
        <v>0</v>
      </c>
      <c r="P8" s="267">
        <v>0</v>
      </c>
      <c r="Q8" s="111">
        <f t="shared" si="0"/>
        <v>20562296</v>
      </c>
    </row>
    <row r="9" spans="1:17">
      <c r="A9" s="3"/>
      <c r="B9" s="3"/>
      <c r="C9" s="106" t="s">
        <v>4</v>
      </c>
      <c r="D9" s="107"/>
      <c r="E9" s="107" t="s">
        <v>100</v>
      </c>
      <c r="F9" s="107">
        <v>2025</v>
      </c>
      <c r="G9" s="109"/>
      <c r="H9" s="110">
        <f>H6-H7</f>
        <v>6695710</v>
      </c>
      <c r="I9" s="262">
        <f t="shared" ref="I9:P9" si="1">I6-I7</f>
        <v>25638620</v>
      </c>
      <c r="J9" s="262">
        <f t="shared" si="1"/>
        <v>21490990</v>
      </c>
      <c r="K9" s="262">
        <f t="shared" si="1"/>
        <v>1510164</v>
      </c>
      <c r="L9" s="262">
        <f t="shared" si="1"/>
        <v>10663186</v>
      </c>
      <c r="M9" s="262">
        <f t="shared" si="1"/>
        <v>0</v>
      </c>
      <c r="N9" s="262">
        <f t="shared" si="1"/>
        <v>0</v>
      </c>
      <c r="O9" s="262">
        <f t="shared" si="1"/>
        <v>701587</v>
      </c>
      <c r="P9" s="262">
        <f t="shared" si="1"/>
        <v>2307599</v>
      </c>
      <c r="Q9" s="111">
        <f t="shared" si="0"/>
        <v>69007856</v>
      </c>
    </row>
    <row r="10" spans="1:17">
      <c r="A10" s="3"/>
      <c r="B10" s="3"/>
      <c r="C10" s="307" t="s">
        <v>4</v>
      </c>
      <c r="D10" s="308"/>
      <c r="E10" s="308" t="s">
        <v>101</v>
      </c>
      <c r="F10" s="308">
        <v>2025</v>
      </c>
      <c r="G10" s="304"/>
      <c r="H10" s="305">
        <f>H7/H6*100</f>
        <v>42.283337643306609</v>
      </c>
      <c r="I10" s="305">
        <f t="shared" ref="I10:Q10" si="2">I7/I6*100</f>
        <v>56.674687801003763</v>
      </c>
      <c r="J10" s="305">
        <f t="shared" si="2"/>
        <v>98.098054954741272</v>
      </c>
      <c r="K10" s="305">
        <f t="shared" si="2"/>
        <v>99.171150384193197</v>
      </c>
      <c r="L10" s="305">
        <f t="shared" si="2"/>
        <v>98.73688117081953</v>
      </c>
      <c r="M10" s="305">
        <v>0</v>
      </c>
      <c r="N10" s="305">
        <v>0</v>
      </c>
      <c r="O10" s="305">
        <f t="shared" si="2"/>
        <v>79.954657142857144</v>
      </c>
      <c r="P10" s="305">
        <f t="shared" si="2"/>
        <v>89.523711850922481</v>
      </c>
      <c r="Q10" s="306">
        <f t="shared" si="2"/>
        <v>96.936589302961266</v>
      </c>
    </row>
    <row r="11" spans="1:17">
      <c r="A11" s="3"/>
      <c r="B11" s="3"/>
      <c r="C11" s="106" t="s">
        <v>4</v>
      </c>
      <c r="D11" s="107"/>
      <c r="E11" s="107" t="s">
        <v>130</v>
      </c>
      <c r="F11" s="107">
        <v>2025</v>
      </c>
      <c r="G11" s="109" t="s">
        <v>129</v>
      </c>
      <c r="H11" s="110">
        <v>0</v>
      </c>
      <c r="I11" s="110">
        <v>3197712</v>
      </c>
      <c r="J11" s="110">
        <v>3077321</v>
      </c>
      <c r="K11" s="110">
        <v>505705</v>
      </c>
      <c r="L11" s="110">
        <v>5274344</v>
      </c>
      <c r="M11" s="118">
        <v>0</v>
      </c>
      <c r="N11" s="110">
        <v>0</v>
      </c>
      <c r="O11" s="110">
        <v>0</v>
      </c>
      <c r="P11" s="110">
        <v>0</v>
      </c>
      <c r="Q11" s="111">
        <f>SUM(H11:P11)</f>
        <v>12055082</v>
      </c>
    </row>
    <row r="12" spans="1:17">
      <c r="A12" s="3"/>
      <c r="B12" s="3"/>
      <c r="C12" s="106" t="s">
        <v>4</v>
      </c>
      <c r="D12" s="107" t="s">
        <v>30</v>
      </c>
      <c r="E12" s="107" t="s">
        <v>31</v>
      </c>
      <c r="F12" s="107">
        <v>2025</v>
      </c>
      <c r="G12" s="109" t="s">
        <v>92</v>
      </c>
      <c r="H12" s="110">
        <v>0</v>
      </c>
      <c r="I12" s="110">
        <v>32000000</v>
      </c>
      <c r="J12" s="110">
        <v>499270000</v>
      </c>
      <c r="K12" s="110">
        <v>85320000</v>
      </c>
      <c r="L12" s="110">
        <v>86737000</v>
      </c>
      <c r="M12" s="118">
        <v>0</v>
      </c>
      <c r="N12" s="110">
        <v>0</v>
      </c>
      <c r="O12" s="110">
        <v>0</v>
      </c>
      <c r="P12" s="110">
        <v>0</v>
      </c>
      <c r="Q12" s="111">
        <f>SUM(H12:P12)</f>
        <v>703327000</v>
      </c>
    </row>
    <row r="13" spans="1:17">
      <c r="A13" s="3"/>
      <c r="B13" s="3"/>
      <c r="C13" s="106" t="s">
        <v>4</v>
      </c>
      <c r="D13" s="107" t="s">
        <v>30</v>
      </c>
      <c r="E13" s="107" t="s">
        <v>31</v>
      </c>
      <c r="F13" s="107">
        <v>2025</v>
      </c>
      <c r="G13" s="109" t="s">
        <v>93</v>
      </c>
      <c r="H13" s="267">
        <v>1593000</v>
      </c>
      <c r="I13" s="267">
        <v>10500000</v>
      </c>
      <c r="J13" s="267">
        <v>498689200</v>
      </c>
      <c r="K13" s="267">
        <v>85320000</v>
      </c>
      <c r="L13" s="267">
        <v>86375800</v>
      </c>
      <c r="M13" s="267">
        <v>0</v>
      </c>
      <c r="N13" s="267">
        <v>0</v>
      </c>
      <c r="O13" s="267">
        <v>0</v>
      </c>
      <c r="P13" s="267">
        <v>4502000</v>
      </c>
      <c r="Q13" s="111">
        <f t="shared" ref="Q13:Q16" si="3">SUM(H13:P13)</f>
        <v>686980000</v>
      </c>
    </row>
    <row r="14" spans="1:17">
      <c r="A14" s="3"/>
      <c r="B14" s="3"/>
      <c r="C14" s="106" t="s">
        <v>4</v>
      </c>
      <c r="D14" s="107" t="s">
        <v>30</v>
      </c>
      <c r="E14" s="107" t="s">
        <v>31</v>
      </c>
      <c r="F14" s="107">
        <v>2025</v>
      </c>
      <c r="G14" s="109" t="s">
        <v>129</v>
      </c>
      <c r="H14" s="267">
        <v>1588450</v>
      </c>
      <c r="I14" s="267">
        <v>9822364</v>
      </c>
      <c r="J14" s="267">
        <v>472203862</v>
      </c>
      <c r="K14" s="267">
        <v>78192646</v>
      </c>
      <c r="L14" s="267">
        <v>75235822</v>
      </c>
      <c r="M14" s="267">
        <v>0</v>
      </c>
      <c r="N14" s="267">
        <v>0</v>
      </c>
      <c r="O14" s="267">
        <v>0</v>
      </c>
      <c r="P14" s="267">
        <v>3918870</v>
      </c>
      <c r="Q14" s="111">
        <f t="shared" si="3"/>
        <v>640962014</v>
      </c>
    </row>
    <row r="15" spans="1:17">
      <c r="A15" s="3"/>
      <c r="B15" s="3"/>
      <c r="C15" s="106" t="s">
        <v>4</v>
      </c>
      <c r="D15" s="107" t="s">
        <v>30</v>
      </c>
      <c r="E15" s="107" t="s">
        <v>31</v>
      </c>
      <c r="F15" s="107">
        <v>2025</v>
      </c>
      <c r="G15" s="109" t="s">
        <v>95</v>
      </c>
      <c r="H15" s="267">
        <v>0</v>
      </c>
      <c r="I15" s="267">
        <v>0</v>
      </c>
      <c r="J15" s="267">
        <v>0</v>
      </c>
      <c r="K15" s="267">
        <v>0</v>
      </c>
      <c r="L15" s="267">
        <v>153006</v>
      </c>
      <c r="M15" s="267">
        <v>0</v>
      </c>
      <c r="N15" s="267">
        <v>0</v>
      </c>
      <c r="O15" s="267">
        <v>0</v>
      </c>
      <c r="P15" s="267">
        <v>0</v>
      </c>
      <c r="Q15" s="111">
        <f t="shared" si="3"/>
        <v>153006</v>
      </c>
    </row>
    <row r="16" spans="1:17">
      <c r="A16" s="3"/>
      <c r="B16" s="3"/>
      <c r="C16" s="106" t="s">
        <v>4</v>
      </c>
      <c r="D16" s="107"/>
      <c r="E16" s="107" t="s">
        <v>100</v>
      </c>
      <c r="F16" s="107">
        <v>2025</v>
      </c>
      <c r="G16" s="109"/>
      <c r="H16" s="267">
        <f>H13-H14</f>
        <v>4550</v>
      </c>
      <c r="I16" s="267">
        <f t="shared" ref="I16:P16" si="4">I13-I14</f>
        <v>677636</v>
      </c>
      <c r="J16" s="267">
        <f t="shared" si="4"/>
        <v>26485338</v>
      </c>
      <c r="K16" s="267">
        <f t="shared" si="4"/>
        <v>7127354</v>
      </c>
      <c r="L16" s="267">
        <f t="shared" si="4"/>
        <v>11139978</v>
      </c>
      <c r="M16" s="267">
        <f t="shared" si="4"/>
        <v>0</v>
      </c>
      <c r="N16" s="267">
        <f t="shared" si="4"/>
        <v>0</v>
      </c>
      <c r="O16" s="267">
        <f t="shared" si="4"/>
        <v>0</v>
      </c>
      <c r="P16" s="267">
        <f t="shared" si="4"/>
        <v>583130</v>
      </c>
      <c r="Q16" s="111">
        <f t="shared" si="3"/>
        <v>46017986</v>
      </c>
    </row>
    <row r="17" spans="1:17">
      <c r="A17" s="3"/>
      <c r="B17" s="3"/>
      <c r="C17" s="307" t="s">
        <v>4</v>
      </c>
      <c r="D17" s="308"/>
      <c r="E17" s="308" t="s">
        <v>101</v>
      </c>
      <c r="F17" s="308">
        <v>2025</v>
      </c>
      <c r="G17" s="304"/>
      <c r="H17" s="305"/>
      <c r="I17" s="305">
        <f t="shared" ref="I17:Q17" si="5">I14/I13*100</f>
        <v>93.546323809523813</v>
      </c>
      <c r="J17" s="305">
        <f t="shared" si="5"/>
        <v>94.689009106273005</v>
      </c>
      <c r="K17" s="305">
        <f t="shared" si="5"/>
        <v>91.646326769807786</v>
      </c>
      <c r="L17" s="305">
        <f t="shared" si="5"/>
        <v>87.102894560745028</v>
      </c>
      <c r="M17" s="305">
        <v>0</v>
      </c>
      <c r="N17" s="305">
        <v>0</v>
      </c>
      <c r="O17" s="305">
        <v>0</v>
      </c>
      <c r="P17" s="305">
        <f t="shared" si="5"/>
        <v>87.047312305641938</v>
      </c>
      <c r="Q17" s="306">
        <f t="shared" si="5"/>
        <v>93.301408192378233</v>
      </c>
    </row>
    <row r="18" spans="1:17">
      <c r="A18" s="3"/>
      <c r="B18" s="3"/>
      <c r="C18" s="106" t="s">
        <v>4</v>
      </c>
      <c r="D18" s="107" t="s">
        <v>32</v>
      </c>
      <c r="E18" s="107" t="s">
        <v>33</v>
      </c>
      <c r="F18" s="107">
        <v>2025</v>
      </c>
      <c r="G18" s="109" t="s">
        <v>92</v>
      </c>
      <c r="H18" s="110">
        <v>0</v>
      </c>
      <c r="I18" s="110">
        <v>202000000</v>
      </c>
      <c r="J18" s="110">
        <v>468442000</v>
      </c>
      <c r="K18" s="110">
        <v>79480000</v>
      </c>
      <c r="L18" s="110">
        <v>80820000</v>
      </c>
      <c r="M18" s="118">
        <v>0</v>
      </c>
      <c r="N18" s="110">
        <v>0</v>
      </c>
      <c r="O18" s="110">
        <v>0</v>
      </c>
      <c r="P18" s="110">
        <v>0</v>
      </c>
      <c r="Q18" s="111">
        <f>SUM(H18:P18)</f>
        <v>830742000</v>
      </c>
    </row>
    <row r="19" spans="1:17">
      <c r="A19" s="3"/>
      <c r="B19" s="3"/>
      <c r="C19" s="106" t="s">
        <v>4</v>
      </c>
      <c r="D19" s="107" t="s">
        <v>32</v>
      </c>
      <c r="E19" s="107" t="s">
        <v>33</v>
      </c>
      <c r="F19" s="107">
        <v>2025</v>
      </c>
      <c r="G19" s="109" t="s">
        <v>93</v>
      </c>
      <c r="H19" s="267">
        <v>0</v>
      </c>
      <c r="I19" s="267">
        <v>202000000</v>
      </c>
      <c r="J19" s="267">
        <v>629532000</v>
      </c>
      <c r="K19" s="267">
        <v>108167000</v>
      </c>
      <c r="L19" s="267">
        <v>27043000</v>
      </c>
      <c r="M19" s="267">
        <v>0</v>
      </c>
      <c r="N19" s="267">
        <v>0</v>
      </c>
      <c r="O19" s="267">
        <v>0</v>
      </c>
      <c r="P19" s="267">
        <v>1534495</v>
      </c>
      <c r="Q19" s="111">
        <f t="shared" ref="Q19:Q22" si="6">SUM(H19:P19)</f>
        <v>968276495</v>
      </c>
    </row>
    <row r="20" spans="1:17">
      <c r="A20" s="3"/>
      <c r="B20" s="3"/>
      <c r="C20" s="106" t="s">
        <v>4</v>
      </c>
      <c r="D20" s="107" t="s">
        <v>32</v>
      </c>
      <c r="E20" s="107" t="s">
        <v>33</v>
      </c>
      <c r="F20" s="107">
        <v>2025</v>
      </c>
      <c r="G20" s="109" t="s">
        <v>129</v>
      </c>
      <c r="H20" s="267">
        <v>0</v>
      </c>
      <c r="I20" s="267">
        <v>202000000</v>
      </c>
      <c r="J20" s="267">
        <v>619969796</v>
      </c>
      <c r="K20" s="267">
        <v>101496946</v>
      </c>
      <c r="L20" s="267">
        <v>17857172</v>
      </c>
      <c r="M20" s="267">
        <v>0</v>
      </c>
      <c r="N20" s="267">
        <v>0</v>
      </c>
      <c r="O20" s="267">
        <v>0</v>
      </c>
      <c r="P20" s="267">
        <v>1376585</v>
      </c>
      <c r="Q20" s="111">
        <f t="shared" si="6"/>
        <v>942700499</v>
      </c>
    </row>
    <row r="21" spans="1:17">
      <c r="A21" s="3"/>
      <c r="B21" s="3"/>
      <c r="C21" s="106" t="s">
        <v>4</v>
      </c>
      <c r="D21" s="107" t="s">
        <v>32</v>
      </c>
      <c r="E21" s="107" t="s">
        <v>33</v>
      </c>
      <c r="F21" s="107">
        <v>2025</v>
      </c>
      <c r="G21" s="109" t="s">
        <v>95</v>
      </c>
      <c r="H21" s="267">
        <v>0</v>
      </c>
      <c r="I21" s="267">
        <v>0</v>
      </c>
      <c r="J21" s="267">
        <v>0</v>
      </c>
      <c r="K21" s="267">
        <v>0</v>
      </c>
      <c r="L21" s="267">
        <v>2243814</v>
      </c>
      <c r="M21" s="267">
        <v>0</v>
      </c>
      <c r="N21" s="267">
        <v>0</v>
      </c>
      <c r="O21" s="267">
        <v>0</v>
      </c>
      <c r="P21" s="267">
        <v>0</v>
      </c>
      <c r="Q21" s="111">
        <f t="shared" si="6"/>
        <v>2243814</v>
      </c>
    </row>
    <row r="22" spans="1:17">
      <c r="A22" s="3"/>
      <c r="B22" s="3"/>
      <c r="C22" s="106" t="s">
        <v>4</v>
      </c>
      <c r="D22" s="107"/>
      <c r="E22" s="107" t="s">
        <v>100</v>
      </c>
      <c r="F22" s="107">
        <v>2025</v>
      </c>
      <c r="G22" s="109"/>
      <c r="H22" s="267">
        <f>H19-H20</f>
        <v>0</v>
      </c>
      <c r="I22" s="267">
        <f t="shared" ref="I22:P22" si="7">I19-I20</f>
        <v>0</v>
      </c>
      <c r="J22" s="267">
        <f t="shared" si="7"/>
        <v>9562204</v>
      </c>
      <c r="K22" s="267">
        <f t="shared" si="7"/>
        <v>6670054</v>
      </c>
      <c r="L22" s="267">
        <f t="shared" si="7"/>
        <v>9185828</v>
      </c>
      <c r="M22" s="267">
        <f t="shared" si="7"/>
        <v>0</v>
      </c>
      <c r="N22" s="267">
        <f t="shared" si="7"/>
        <v>0</v>
      </c>
      <c r="O22" s="267">
        <f t="shared" si="7"/>
        <v>0</v>
      </c>
      <c r="P22" s="267">
        <f t="shared" si="7"/>
        <v>157910</v>
      </c>
      <c r="Q22" s="111">
        <f t="shared" si="6"/>
        <v>25575996</v>
      </c>
    </row>
    <row r="23" spans="1:17">
      <c r="A23" s="3"/>
      <c r="B23" s="3"/>
      <c r="C23" s="307" t="s">
        <v>4</v>
      </c>
      <c r="D23" s="308"/>
      <c r="E23" s="308" t="s">
        <v>101</v>
      </c>
      <c r="F23" s="308">
        <v>2025</v>
      </c>
      <c r="G23" s="304"/>
      <c r="H23" s="305">
        <v>0</v>
      </c>
      <c r="I23" s="305">
        <f t="shared" ref="I23:Q23" si="8">I20/I19*100</f>
        <v>100</v>
      </c>
      <c r="J23" s="305">
        <f t="shared" si="8"/>
        <v>98.481061486945848</v>
      </c>
      <c r="K23" s="305">
        <f t="shared" si="8"/>
        <v>93.833559218615662</v>
      </c>
      <c r="L23" s="305">
        <f t="shared" si="8"/>
        <v>66.032511185889149</v>
      </c>
      <c r="M23" s="305">
        <v>0</v>
      </c>
      <c r="N23" s="305">
        <v>0</v>
      </c>
      <c r="O23" s="305">
        <v>0</v>
      </c>
      <c r="P23" s="305">
        <f t="shared" si="8"/>
        <v>89.709318049260517</v>
      </c>
      <c r="Q23" s="306">
        <f t="shared" si="8"/>
        <v>97.358606128304288</v>
      </c>
    </row>
    <row r="24" spans="1:17">
      <c r="A24" s="3"/>
      <c r="B24" s="3"/>
      <c r="C24" s="106" t="s">
        <v>4</v>
      </c>
      <c r="D24" s="107" t="s">
        <v>34</v>
      </c>
      <c r="E24" s="107" t="s">
        <v>35</v>
      </c>
      <c r="F24" s="107">
        <v>2025</v>
      </c>
      <c r="G24" s="109" t="s">
        <v>92</v>
      </c>
      <c r="H24" s="110">
        <v>700000</v>
      </c>
      <c r="I24" s="110">
        <v>2393427000</v>
      </c>
      <c r="J24" s="110">
        <v>15294449000</v>
      </c>
      <c r="K24" s="110">
        <v>2508370000</v>
      </c>
      <c r="L24" s="110">
        <v>4350193000</v>
      </c>
      <c r="M24" s="118">
        <v>0</v>
      </c>
      <c r="N24" s="110">
        <v>0</v>
      </c>
      <c r="O24" s="110">
        <v>10000000</v>
      </c>
      <c r="P24" s="110">
        <v>700000000</v>
      </c>
      <c r="Q24" s="111">
        <f>SUM(H24:P24)</f>
        <v>25257139000</v>
      </c>
    </row>
    <row r="25" spans="1:17">
      <c r="A25" s="3"/>
      <c r="B25" s="3"/>
      <c r="C25" s="106" t="s">
        <v>4</v>
      </c>
      <c r="D25" s="107" t="s">
        <v>34</v>
      </c>
      <c r="E25" s="107" t="s">
        <v>35</v>
      </c>
      <c r="F25" s="107">
        <v>2025</v>
      </c>
      <c r="G25" s="109" t="s">
        <v>93</v>
      </c>
      <c r="H25" s="267">
        <v>4390000</v>
      </c>
      <c r="I25" s="267">
        <f>1101127000+98547000</f>
        <v>1199674000</v>
      </c>
      <c r="J25" s="267">
        <v>16073258100</v>
      </c>
      <c r="K25" s="267">
        <v>2587844000</v>
      </c>
      <c r="L25" s="267">
        <v>4268493000</v>
      </c>
      <c r="M25" s="267">
        <v>0</v>
      </c>
      <c r="N25" s="267">
        <v>0</v>
      </c>
      <c r="O25" s="267">
        <v>6500000</v>
      </c>
      <c r="P25" s="267">
        <v>840397725</v>
      </c>
      <c r="Q25" s="111">
        <f t="shared" ref="Q25:Q30" si="9">SUM(H25:P25)</f>
        <v>24980556825</v>
      </c>
    </row>
    <row r="26" spans="1:17">
      <c r="A26" s="3"/>
      <c r="B26" s="3"/>
      <c r="C26" s="106" t="s">
        <v>4</v>
      </c>
      <c r="D26" s="107" t="s">
        <v>34</v>
      </c>
      <c r="E26" s="107" t="s">
        <v>35</v>
      </c>
      <c r="F26" s="107">
        <v>2025</v>
      </c>
      <c r="G26" s="109" t="s">
        <v>129</v>
      </c>
      <c r="H26" s="267">
        <v>3812000</v>
      </c>
      <c r="I26" s="267">
        <f>1095600772+100836630</f>
        <v>1196437402</v>
      </c>
      <c r="J26" s="267">
        <v>16066032825</v>
      </c>
      <c r="K26" s="267">
        <v>2578850214</v>
      </c>
      <c r="L26" s="267">
        <v>4260565040</v>
      </c>
      <c r="M26" s="267">
        <v>0</v>
      </c>
      <c r="N26" s="267">
        <v>0</v>
      </c>
      <c r="O26" s="267">
        <v>6371073</v>
      </c>
      <c r="P26" s="267">
        <v>834684793</v>
      </c>
      <c r="Q26" s="111">
        <f t="shared" si="9"/>
        <v>24946753347</v>
      </c>
    </row>
    <row r="27" spans="1:17">
      <c r="A27" s="3"/>
      <c r="B27" s="3"/>
      <c r="C27" s="106" t="s">
        <v>4</v>
      </c>
      <c r="D27" s="107" t="s">
        <v>34</v>
      </c>
      <c r="E27" s="107" t="s">
        <v>35</v>
      </c>
      <c r="F27" s="107">
        <v>2025</v>
      </c>
      <c r="G27" s="109" t="s">
        <v>95</v>
      </c>
      <c r="H27" s="267">
        <v>0</v>
      </c>
      <c r="I27" s="267">
        <v>1246297</v>
      </c>
      <c r="J27" s="267">
        <v>0</v>
      </c>
      <c r="K27" s="267">
        <v>0</v>
      </c>
      <c r="L27" s="267">
        <v>1842261</v>
      </c>
      <c r="M27" s="267">
        <v>0</v>
      </c>
      <c r="N27" s="267">
        <v>0</v>
      </c>
      <c r="O27" s="267">
        <v>0</v>
      </c>
      <c r="P27" s="267">
        <v>0</v>
      </c>
      <c r="Q27" s="111">
        <f t="shared" si="9"/>
        <v>3088558</v>
      </c>
    </row>
    <row r="28" spans="1:17">
      <c r="A28" s="3"/>
      <c r="B28" s="3"/>
      <c r="C28" s="106" t="s">
        <v>4</v>
      </c>
      <c r="D28" s="107"/>
      <c r="E28" s="107" t="s">
        <v>100</v>
      </c>
      <c r="F28" s="107">
        <v>2025</v>
      </c>
      <c r="G28" s="109"/>
      <c r="H28" s="267">
        <f>H25-H26</f>
        <v>578000</v>
      </c>
      <c r="I28" s="267">
        <f t="shared" ref="I28:P28" si="10">I25-I26</f>
        <v>3236598</v>
      </c>
      <c r="J28" s="267">
        <f t="shared" si="10"/>
        <v>7225275</v>
      </c>
      <c r="K28" s="267">
        <f t="shared" si="10"/>
        <v>8993786</v>
      </c>
      <c r="L28" s="267">
        <f t="shared" si="10"/>
        <v>7927960</v>
      </c>
      <c r="M28" s="267">
        <f t="shared" si="10"/>
        <v>0</v>
      </c>
      <c r="N28" s="267">
        <f t="shared" si="10"/>
        <v>0</v>
      </c>
      <c r="O28" s="267">
        <f t="shared" si="10"/>
        <v>128927</v>
      </c>
      <c r="P28" s="267">
        <f t="shared" si="10"/>
        <v>5712932</v>
      </c>
      <c r="Q28" s="111">
        <f t="shared" si="9"/>
        <v>33803478</v>
      </c>
    </row>
    <row r="29" spans="1:17">
      <c r="A29" s="3"/>
      <c r="B29" s="3"/>
      <c r="C29" s="307" t="s">
        <v>4</v>
      </c>
      <c r="D29" s="308"/>
      <c r="E29" s="308" t="s">
        <v>101</v>
      </c>
      <c r="F29" s="308">
        <v>2025</v>
      </c>
      <c r="G29" s="304"/>
      <c r="H29" s="305">
        <f>H26/H25*100</f>
        <v>86.833712984054671</v>
      </c>
      <c r="I29" s="305">
        <f t="shared" ref="I29:Q29" si="11">I26/I25*100</f>
        <v>99.730210207106268</v>
      </c>
      <c r="J29" s="305">
        <f t="shared" si="11"/>
        <v>99.955047850566146</v>
      </c>
      <c r="K29" s="305">
        <f t="shared" si="11"/>
        <v>99.652460271948385</v>
      </c>
      <c r="L29" s="305">
        <f t="shared" si="11"/>
        <v>99.814267939528065</v>
      </c>
      <c r="M29" s="305">
        <v>0</v>
      </c>
      <c r="N29" s="305">
        <v>0</v>
      </c>
      <c r="O29" s="305">
        <f t="shared" si="11"/>
        <v>98.016507692307698</v>
      </c>
      <c r="P29" s="305">
        <f t="shared" si="11"/>
        <v>99.320210915611412</v>
      </c>
      <c r="Q29" s="306">
        <f t="shared" si="11"/>
        <v>99.864680846640823</v>
      </c>
    </row>
    <row r="30" spans="1:17">
      <c r="A30" s="3"/>
      <c r="B30" s="3"/>
      <c r="C30" s="106" t="s">
        <v>4</v>
      </c>
      <c r="D30" s="107"/>
      <c r="E30" s="107" t="s">
        <v>130</v>
      </c>
      <c r="F30" s="107">
        <v>2025</v>
      </c>
      <c r="G30" s="109" t="s">
        <v>129</v>
      </c>
      <c r="H30" s="110">
        <v>0</v>
      </c>
      <c r="I30" s="110">
        <v>57365272</v>
      </c>
      <c r="J30" s="110"/>
      <c r="K30" s="110"/>
      <c r="L30" s="110">
        <v>206820383</v>
      </c>
      <c r="M30" s="118">
        <v>0</v>
      </c>
      <c r="N30" s="110">
        <v>0</v>
      </c>
      <c r="O30" s="110">
        <v>0</v>
      </c>
      <c r="P30" s="110">
        <v>0</v>
      </c>
      <c r="Q30" s="111">
        <f t="shared" si="9"/>
        <v>264185655</v>
      </c>
    </row>
    <row r="31" spans="1:17">
      <c r="A31" s="3"/>
      <c r="B31" s="3"/>
      <c r="C31" s="106" t="s">
        <v>4</v>
      </c>
      <c r="D31" s="107" t="s">
        <v>36</v>
      </c>
      <c r="E31" s="107" t="s">
        <v>37</v>
      </c>
      <c r="F31" s="107">
        <v>2025</v>
      </c>
      <c r="G31" s="109" t="s">
        <v>92</v>
      </c>
      <c r="H31" s="110">
        <v>0</v>
      </c>
      <c r="I31" s="110">
        <v>60000000</v>
      </c>
      <c r="J31" s="110">
        <v>1800690000</v>
      </c>
      <c r="K31" s="110">
        <v>307410000</v>
      </c>
      <c r="L31" s="110">
        <v>351700000</v>
      </c>
      <c r="M31" s="118">
        <v>0</v>
      </c>
      <c r="N31" s="110">
        <v>0</v>
      </c>
      <c r="O31" s="110">
        <v>0</v>
      </c>
      <c r="P31" s="110">
        <v>20200000</v>
      </c>
      <c r="Q31" s="111">
        <f>SUM(H31:P31)</f>
        <v>2540000000</v>
      </c>
    </row>
    <row r="32" spans="1:17">
      <c r="A32" s="3"/>
      <c r="B32" s="3"/>
      <c r="C32" s="106" t="s">
        <v>4</v>
      </c>
      <c r="D32" s="107" t="s">
        <v>36</v>
      </c>
      <c r="E32" s="107" t="s">
        <v>37</v>
      </c>
      <c r="F32" s="107">
        <v>2025</v>
      </c>
      <c r="G32" s="109" t="s">
        <v>93</v>
      </c>
      <c r="H32" s="262">
        <v>0</v>
      </c>
      <c r="I32" s="267">
        <v>160200000</v>
      </c>
      <c r="J32" s="267">
        <v>1830690000</v>
      </c>
      <c r="K32" s="267">
        <v>294410000</v>
      </c>
      <c r="L32" s="267">
        <v>418200000</v>
      </c>
      <c r="M32" s="267">
        <v>0</v>
      </c>
      <c r="N32" s="267">
        <v>0</v>
      </c>
      <c r="O32" s="267">
        <v>0</v>
      </c>
      <c r="P32" s="267">
        <v>18200000</v>
      </c>
      <c r="Q32" s="111">
        <f t="shared" ref="Q32:Q35" si="12">SUM(H32:P32)</f>
        <v>2721700000</v>
      </c>
    </row>
    <row r="33" spans="1:19">
      <c r="A33" s="3"/>
      <c r="B33" s="3"/>
      <c r="C33" s="106" t="s">
        <v>4</v>
      </c>
      <c r="D33" s="107" t="s">
        <v>36</v>
      </c>
      <c r="E33" s="107" t="s">
        <v>37</v>
      </c>
      <c r="F33" s="107">
        <v>2025</v>
      </c>
      <c r="G33" s="109" t="s">
        <v>129</v>
      </c>
      <c r="H33" s="262">
        <v>0</v>
      </c>
      <c r="I33" s="267">
        <v>160058640</v>
      </c>
      <c r="J33" s="267">
        <v>1825474075</v>
      </c>
      <c r="K33" s="267">
        <v>293964319</v>
      </c>
      <c r="L33" s="267">
        <v>417678880</v>
      </c>
      <c r="M33" s="267">
        <v>0</v>
      </c>
      <c r="N33" s="267">
        <v>0</v>
      </c>
      <c r="O33" s="267">
        <v>0</v>
      </c>
      <c r="P33" s="267">
        <v>18078917</v>
      </c>
      <c r="Q33" s="111">
        <f t="shared" si="12"/>
        <v>2715254831</v>
      </c>
    </row>
    <row r="34" spans="1:19">
      <c r="A34" s="3"/>
      <c r="B34" s="3"/>
      <c r="C34" s="106" t="s">
        <v>4</v>
      </c>
      <c r="D34" s="107" t="s">
        <v>36</v>
      </c>
      <c r="E34" s="107" t="s">
        <v>37</v>
      </c>
      <c r="F34" s="107">
        <v>2025</v>
      </c>
      <c r="G34" s="109" t="s">
        <v>95</v>
      </c>
      <c r="H34" s="262">
        <v>0</v>
      </c>
      <c r="I34" s="267">
        <v>0</v>
      </c>
      <c r="J34" s="267">
        <v>0</v>
      </c>
      <c r="K34" s="267">
        <v>0</v>
      </c>
      <c r="L34" s="267">
        <v>249927</v>
      </c>
      <c r="M34" s="267">
        <v>0</v>
      </c>
      <c r="N34" s="267">
        <v>0</v>
      </c>
      <c r="O34" s="267">
        <v>0</v>
      </c>
      <c r="P34" s="267">
        <v>0</v>
      </c>
      <c r="Q34" s="111">
        <f t="shared" si="12"/>
        <v>249927</v>
      </c>
    </row>
    <row r="35" spans="1:19">
      <c r="A35" s="3"/>
      <c r="B35" s="3"/>
      <c r="C35" s="106" t="s">
        <v>4</v>
      </c>
      <c r="D35" s="107"/>
      <c r="E35" s="107" t="s">
        <v>100</v>
      </c>
      <c r="F35" s="107">
        <v>2025</v>
      </c>
      <c r="G35" s="109"/>
      <c r="H35" s="267">
        <f>H32-H33</f>
        <v>0</v>
      </c>
      <c r="I35" s="267">
        <f t="shared" ref="I35:P35" si="13">I32-I33</f>
        <v>141360</v>
      </c>
      <c r="J35" s="267">
        <f t="shared" si="13"/>
        <v>5215925</v>
      </c>
      <c r="K35" s="267">
        <f t="shared" si="13"/>
        <v>445681</v>
      </c>
      <c r="L35" s="267">
        <f t="shared" si="13"/>
        <v>521120</v>
      </c>
      <c r="M35" s="267">
        <f t="shared" si="13"/>
        <v>0</v>
      </c>
      <c r="N35" s="267">
        <f t="shared" si="13"/>
        <v>0</v>
      </c>
      <c r="O35" s="267">
        <f t="shared" si="13"/>
        <v>0</v>
      </c>
      <c r="P35" s="267">
        <f t="shared" si="13"/>
        <v>121083</v>
      </c>
      <c r="Q35" s="111">
        <f t="shared" si="12"/>
        <v>6445169</v>
      </c>
    </row>
    <row r="36" spans="1:19">
      <c r="A36" s="3"/>
      <c r="B36" s="3"/>
      <c r="C36" s="307" t="s">
        <v>4</v>
      </c>
      <c r="D36" s="308"/>
      <c r="E36" s="308" t="s">
        <v>101</v>
      </c>
      <c r="F36" s="308">
        <v>2025</v>
      </c>
      <c r="G36" s="304"/>
      <c r="H36" s="305">
        <v>0</v>
      </c>
      <c r="I36" s="305">
        <f t="shared" ref="I36:Q36" si="14">I33/I32*100</f>
        <v>99.911760299625456</v>
      </c>
      <c r="J36" s="305">
        <f t="shared" si="14"/>
        <v>99.715084203223924</v>
      </c>
      <c r="K36" s="305">
        <f t="shared" si="14"/>
        <v>99.848618932780823</v>
      </c>
      <c r="L36" s="305">
        <f t="shared" si="14"/>
        <v>99.875389765662362</v>
      </c>
      <c r="M36" s="305">
        <v>0</v>
      </c>
      <c r="N36" s="305">
        <v>0</v>
      </c>
      <c r="O36" s="305">
        <v>0</v>
      </c>
      <c r="P36" s="305">
        <f t="shared" si="14"/>
        <v>99.334708791208797</v>
      </c>
      <c r="Q36" s="306">
        <f t="shared" si="14"/>
        <v>99.763193261564467</v>
      </c>
    </row>
    <row r="37" spans="1:19">
      <c r="A37" s="3"/>
      <c r="B37" s="3"/>
      <c r="C37" s="106" t="s">
        <v>4</v>
      </c>
      <c r="D37" s="107"/>
      <c r="E37" s="107" t="s">
        <v>131</v>
      </c>
      <c r="F37" s="107">
        <v>2025</v>
      </c>
      <c r="G37" s="109" t="s">
        <v>92</v>
      </c>
      <c r="H37" s="110">
        <v>3301000</v>
      </c>
      <c r="I37" s="110">
        <v>2777675000</v>
      </c>
      <c r="J37" s="110">
        <v>19237091000</v>
      </c>
      <c r="K37" s="110">
        <v>3174580000</v>
      </c>
      <c r="L37" s="110">
        <v>5070205000</v>
      </c>
      <c r="M37" s="118">
        <v>0</v>
      </c>
      <c r="N37" s="110">
        <v>0</v>
      </c>
      <c r="O37" s="110">
        <v>13500000</v>
      </c>
      <c r="P37" s="110">
        <v>730200000</v>
      </c>
      <c r="Q37" s="111">
        <f>SUM(H37:P37)</f>
        <v>31006552000</v>
      </c>
    </row>
    <row r="38" spans="1:19">
      <c r="A38" s="3"/>
      <c r="B38" s="3"/>
      <c r="C38" s="106" t="s">
        <v>4</v>
      </c>
      <c r="D38" s="107"/>
      <c r="E38" s="107" t="s">
        <v>131</v>
      </c>
      <c r="F38" s="107">
        <v>2025</v>
      </c>
      <c r="G38" s="109" t="s">
        <v>93</v>
      </c>
      <c r="H38" s="110">
        <f>H6+H13+H19+H25+H32</f>
        <v>17584000</v>
      </c>
      <c r="I38" s="267">
        <f t="shared" ref="I38:P38" si="15">I6+I13+I19+I25+I32</f>
        <v>1631551000</v>
      </c>
      <c r="J38" s="267">
        <f t="shared" si="15"/>
        <v>20162117300</v>
      </c>
      <c r="K38" s="267">
        <f t="shared" si="15"/>
        <v>3257941000</v>
      </c>
      <c r="L38" s="267">
        <f t="shared" si="15"/>
        <v>5644306800</v>
      </c>
      <c r="M38" s="267">
        <f t="shared" si="15"/>
        <v>0</v>
      </c>
      <c r="N38" s="267">
        <f t="shared" si="15"/>
        <v>0</v>
      </c>
      <c r="O38" s="267">
        <f t="shared" si="15"/>
        <v>10000000</v>
      </c>
      <c r="P38" s="267">
        <f t="shared" si="15"/>
        <v>886661096</v>
      </c>
      <c r="Q38" s="111">
        <f t="shared" ref="Q38:Q40" si="16">SUM(H38:P38)</f>
        <v>31610161196</v>
      </c>
    </row>
    <row r="39" spans="1:19">
      <c r="A39" s="3"/>
      <c r="B39" s="3"/>
      <c r="C39" s="106" t="s">
        <v>4</v>
      </c>
      <c r="D39" s="107"/>
      <c r="E39" s="107" t="s">
        <v>131</v>
      </c>
      <c r="F39" s="107">
        <v>2025</v>
      </c>
      <c r="G39" s="109" t="s">
        <v>129</v>
      </c>
      <c r="H39" s="267">
        <f t="shared" ref="H39:P39" si="17">H7+H14+H20+H26+H33</f>
        <v>10305740</v>
      </c>
      <c r="I39" s="267">
        <f t="shared" si="17"/>
        <v>1601856786</v>
      </c>
      <c r="J39" s="267">
        <f t="shared" si="17"/>
        <v>20092137568</v>
      </c>
      <c r="K39" s="267">
        <f t="shared" si="17"/>
        <v>3233193961</v>
      </c>
      <c r="L39" s="267">
        <f t="shared" si="17"/>
        <v>5604868728</v>
      </c>
      <c r="M39" s="267">
        <f t="shared" si="17"/>
        <v>0</v>
      </c>
      <c r="N39" s="267">
        <f t="shared" si="17"/>
        <v>0</v>
      </c>
      <c r="O39" s="267">
        <f t="shared" si="17"/>
        <v>9169486</v>
      </c>
      <c r="P39" s="267">
        <f t="shared" si="17"/>
        <v>877778442</v>
      </c>
      <c r="Q39" s="111">
        <f t="shared" si="16"/>
        <v>31429310711</v>
      </c>
    </row>
    <row r="40" spans="1:19">
      <c r="A40" s="3"/>
      <c r="B40" s="3"/>
      <c r="C40" s="106" t="s">
        <v>4</v>
      </c>
      <c r="D40" s="107"/>
      <c r="E40" s="107" t="s">
        <v>131</v>
      </c>
      <c r="F40" s="107">
        <v>2025</v>
      </c>
      <c r="G40" s="109" t="s">
        <v>95</v>
      </c>
      <c r="H40" s="267">
        <f t="shared" ref="H40:P40" si="18">H8+H15+H21+H27+H34</f>
        <v>0</v>
      </c>
      <c r="I40" s="267">
        <f t="shared" si="18"/>
        <v>19407541</v>
      </c>
      <c r="J40" s="267">
        <f t="shared" si="18"/>
        <v>0</v>
      </c>
      <c r="K40" s="267">
        <f t="shared" si="18"/>
        <v>0</v>
      </c>
      <c r="L40" s="267">
        <f t="shared" si="18"/>
        <v>6890060</v>
      </c>
      <c r="M40" s="267">
        <f t="shared" si="18"/>
        <v>0</v>
      </c>
      <c r="N40" s="267">
        <f t="shared" si="18"/>
        <v>0</v>
      </c>
      <c r="O40" s="267">
        <f t="shared" si="18"/>
        <v>0</v>
      </c>
      <c r="P40" s="267">
        <f t="shared" si="18"/>
        <v>0</v>
      </c>
      <c r="Q40" s="111">
        <f t="shared" si="16"/>
        <v>26297601</v>
      </c>
    </row>
    <row r="41" spans="1:19">
      <c r="A41" s="3"/>
      <c r="B41" s="3"/>
      <c r="C41" s="106" t="s">
        <v>4</v>
      </c>
      <c r="D41" s="107"/>
      <c r="E41" s="107" t="s">
        <v>132</v>
      </c>
      <c r="F41" s="107">
        <v>2025</v>
      </c>
      <c r="G41" s="109" t="s">
        <v>92</v>
      </c>
      <c r="H41" s="110"/>
      <c r="I41" s="110"/>
      <c r="J41" s="110"/>
      <c r="K41" s="110"/>
      <c r="L41" s="110"/>
      <c r="M41" s="118"/>
      <c r="N41" s="110"/>
      <c r="O41" s="110"/>
      <c r="P41" s="110"/>
      <c r="Q41" s="293">
        <v>15769</v>
      </c>
    </row>
    <row r="42" spans="1:19">
      <c r="A42" s="3"/>
      <c r="B42" s="3"/>
      <c r="C42" s="106" t="s">
        <v>4</v>
      </c>
      <c r="D42" s="107"/>
      <c r="E42" s="107" t="s">
        <v>132</v>
      </c>
      <c r="F42" s="107">
        <v>2025</v>
      </c>
      <c r="G42" s="109" t="s">
        <v>93</v>
      </c>
      <c r="H42" s="110"/>
      <c r="I42" s="110"/>
      <c r="J42" s="110"/>
      <c r="K42" s="110"/>
      <c r="L42" s="110"/>
      <c r="M42" s="118"/>
      <c r="N42" s="110"/>
      <c r="O42" s="110"/>
      <c r="P42" s="110"/>
      <c r="Q42" s="293">
        <v>15791</v>
      </c>
      <c r="S42" s="290"/>
    </row>
    <row r="43" spans="1:19">
      <c r="A43" s="3"/>
      <c r="B43" s="3"/>
      <c r="C43" s="106" t="s">
        <v>4</v>
      </c>
      <c r="D43" s="107"/>
      <c r="E43" s="107" t="s">
        <v>132</v>
      </c>
      <c r="F43" s="107">
        <v>2025</v>
      </c>
      <c r="G43" s="109" t="s">
        <v>133</v>
      </c>
      <c r="H43" s="110"/>
      <c r="I43" s="110"/>
      <c r="J43" s="110"/>
      <c r="K43" s="110"/>
      <c r="L43" s="110"/>
      <c r="M43" s="118"/>
      <c r="N43" s="110"/>
      <c r="O43" s="110"/>
      <c r="P43" s="110"/>
      <c r="Q43" s="293">
        <v>14647</v>
      </c>
    </row>
    <row r="44" spans="1:19" ht="12" customHeight="1">
      <c r="A44" s="50"/>
      <c r="B44" s="95"/>
      <c r="C44" s="95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</row>
    <row r="45" spans="1:19" ht="15" customHeight="1">
      <c r="A45" s="50"/>
      <c r="B45" s="99"/>
      <c r="C45" s="99"/>
      <c r="D45" s="50"/>
      <c r="E45" s="50"/>
      <c r="F45" s="50"/>
      <c r="G45" s="780" t="s">
        <v>72</v>
      </c>
      <c r="H45" s="98" t="s">
        <v>69</v>
      </c>
      <c r="I45" s="737" t="s">
        <v>843</v>
      </c>
      <c r="J45" s="737"/>
      <c r="K45" s="781" t="s">
        <v>68</v>
      </c>
      <c r="L45" s="782"/>
      <c r="M45" s="156" t="s">
        <v>69</v>
      </c>
      <c r="N45" s="777" t="s">
        <v>844</v>
      </c>
      <c r="O45" s="778"/>
      <c r="P45" s="779"/>
      <c r="Q45" s="50"/>
    </row>
    <row r="46" spans="1:19">
      <c r="A46" s="50"/>
      <c r="B46" s="99"/>
      <c r="C46" s="99"/>
      <c r="D46" s="50"/>
      <c r="E46" s="50"/>
      <c r="F46" s="50"/>
      <c r="G46" s="780"/>
      <c r="H46" s="98" t="s">
        <v>70</v>
      </c>
      <c r="I46" s="739"/>
      <c r="J46" s="739"/>
      <c r="K46" s="783"/>
      <c r="L46" s="784"/>
      <c r="M46" s="156" t="s">
        <v>70</v>
      </c>
      <c r="N46" s="777"/>
      <c r="O46" s="778"/>
      <c r="P46" s="779"/>
      <c r="Q46" s="50"/>
    </row>
    <row r="47" spans="1:19">
      <c r="A47" s="50"/>
      <c r="B47" s="99"/>
      <c r="C47" s="99"/>
      <c r="D47" s="50"/>
      <c r="E47" s="50"/>
      <c r="F47" s="50"/>
      <c r="G47" s="780"/>
      <c r="H47" s="98" t="s">
        <v>71</v>
      </c>
      <c r="I47" s="739"/>
      <c r="J47" s="739"/>
      <c r="K47" s="785"/>
      <c r="L47" s="786"/>
      <c r="M47" s="156" t="s">
        <v>71</v>
      </c>
      <c r="N47" s="777"/>
      <c r="O47" s="778"/>
      <c r="P47" s="779"/>
      <c r="Q47" s="50"/>
    </row>
    <row r="48" spans="1:19">
      <c r="A48" s="50"/>
      <c r="B48" s="99"/>
      <c r="C48" s="99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</sheetData>
  <mergeCells count="11">
    <mergeCell ref="C2:Q2"/>
    <mergeCell ref="C3:Q3"/>
    <mergeCell ref="A4:B4"/>
    <mergeCell ref="N45:P45"/>
    <mergeCell ref="N46:P46"/>
    <mergeCell ref="N47:P47"/>
    <mergeCell ref="G45:G47"/>
    <mergeCell ref="I45:J45"/>
    <mergeCell ref="I46:J46"/>
    <mergeCell ref="I47:J47"/>
    <mergeCell ref="K45:L47"/>
  </mergeCells>
  <pageMargins left="0.24" right="0.17" top="0.16" bottom="0.17" header="0.17" footer="0.17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2D5B-9EFB-47E2-8C64-56FE0DE8ECB4}">
  <dimension ref="A1:Q76"/>
  <sheetViews>
    <sheetView zoomScale="110" zoomScaleNormal="110" workbookViewId="0">
      <pane xSplit="5" ySplit="12" topLeftCell="F59" activePane="bottomRight" state="frozen"/>
      <selection pane="topRight" activeCell="F1" sqref="F1"/>
      <selection pane="bottomLeft" activeCell="A13" sqref="A13"/>
      <selection pane="bottomRight" activeCell="C6" sqref="C6:E7"/>
    </sheetView>
  </sheetViews>
  <sheetFormatPr defaultRowHeight="15"/>
  <cols>
    <col min="1" max="1" width="0.85546875" customWidth="1"/>
    <col min="2" max="2" width="11.5703125" customWidth="1"/>
    <col min="3" max="3" width="43.28515625" customWidth="1"/>
    <col min="4" max="4" width="14.5703125" customWidth="1"/>
    <col min="5" max="5" width="6.7109375" customWidth="1"/>
    <col min="6" max="6" width="11.7109375" customWidth="1"/>
    <col min="7" max="7" width="6.7109375" customWidth="1"/>
    <col min="8" max="8" width="12.28515625" customWidth="1"/>
    <col min="9" max="9" width="6.7109375" customWidth="1"/>
    <col min="10" max="10" width="12" customWidth="1"/>
    <col min="11" max="11" width="13.28515625" customWidth="1"/>
    <col min="12" max="12" width="6.7109375" customWidth="1"/>
    <col min="13" max="13" width="10.42578125" customWidth="1"/>
    <col min="14" max="14" width="6.7109375" customWidth="1"/>
    <col min="17" max="17" width="11.28515625" bestFit="1" customWidth="1"/>
  </cols>
  <sheetData>
    <row r="1" spans="1:14">
      <c r="A1" s="54"/>
      <c r="B1" s="55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>
      <c r="A2" s="54"/>
      <c r="B2" s="762" t="s">
        <v>134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</row>
    <row r="3" spans="1:14">
      <c r="A3" s="54"/>
      <c r="B3" s="800" t="s">
        <v>842</v>
      </c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</row>
    <row r="4" spans="1:14">
      <c r="A4" s="54"/>
      <c r="B4" s="764" t="s">
        <v>1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</row>
    <row r="5" spans="1:14" ht="15.75" thickBot="1">
      <c r="A5" s="80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801"/>
      <c r="B6" s="802" t="s">
        <v>135</v>
      </c>
      <c r="C6" s="767" t="s">
        <v>873</v>
      </c>
      <c r="D6" s="767"/>
      <c r="E6" s="767"/>
      <c r="F6" s="803" t="s">
        <v>3</v>
      </c>
      <c r="G6" s="803"/>
      <c r="H6" s="804" t="s">
        <v>4</v>
      </c>
      <c r="I6" s="804"/>
      <c r="J6" s="804"/>
      <c r="K6" s="804"/>
      <c r="L6" s="804"/>
      <c r="M6" s="804"/>
      <c r="N6" s="804"/>
    </row>
    <row r="7" spans="1:14" ht="15.75" thickTop="1">
      <c r="A7" s="54"/>
      <c r="B7" s="802"/>
      <c r="C7" s="767"/>
      <c r="D7" s="767"/>
      <c r="E7" s="767"/>
      <c r="F7" s="803"/>
      <c r="G7" s="803"/>
      <c r="H7" s="804"/>
      <c r="I7" s="804"/>
      <c r="J7" s="804"/>
      <c r="K7" s="804"/>
      <c r="L7" s="804"/>
      <c r="M7" s="804"/>
      <c r="N7" s="804"/>
    </row>
    <row r="8" spans="1:14">
      <c r="A8" s="54"/>
      <c r="B8" s="119" t="s">
        <v>136</v>
      </c>
      <c r="C8" s="797" t="s">
        <v>29</v>
      </c>
      <c r="D8" s="797"/>
      <c r="E8" s="797"/>
      <c r="F8" s="798" t="s">
        <v>137</v>
      </c>
      <c r="G8" s="798"/>
      <c r="H8" s="799" t="s">
        <v>28</v>
      </c>
      <c r="I8" s="799"/>
      <c r="J8" s="799"/>
      <c r="K8" s="799"/>
      <c r="L8" s="799"/>
      <c r="M8" s="799"/>
      <c r="N8" s="799"/>
    </row>
    <row r="9" spans="1:14" ht="15.75" thickBot="1">
      <c r="A9" s="54"/>
      <c r="B9" s="757" t="s">
        <v>5</v>
      </c>
      <c r="C9" s="757"/>
      <c r="D9" s="758" t="s">
        <v>138</v>
      </c>
      <c r="E9" s="758"/>
      <c r="F9" s="758"/>
      <c r="G9" s="758"/>
      <c r="H9" s="758"/>
      <c r="I9" s="758"/>
      <c r="J9" s="758"/>
      <c r="K9" s="758"/>
      <c r="L9" s="758"/>
      <c r="M9" s="758"/>
      <c r="N9" s="758"/>
    </row>
    <row r="10" spans="1:14" ht="16.5" customHeight="1" thickTop="1" thickBot="1">
      <c r="A10" s="54"/>
      <c r="B10" s="757"/>
      <c r="C10" s="757"/>
      <c r="D10" s="120" t="s">
        <v>139</v>
      </c>
      <c r="E10" s="121">
        <v>2024</v>
      </c>
      <c r="F10" s="759" t="s">
        <v>7</v>
      </c>
      <c r="G10" s="759"/>
      <c r="H10" s="759" t="s">
        <v>7</v>
      </c>
      <c r="I10" s="759"/>
      <c r="J10" s="91" t="s">
        <v>7</v>
      </c>
      <c r="K10" s="759" t="s">
        <v>7</v>
      </c>
      <c r="L10" s="759"/>
      <c r="M10" s="761" t="s">
        <v>140</v>
      </c>
      <c r="N10" s="754" t="s">
        <v>9</v>
      </c>
    </row>
    <row r="11" spans="1:14" ht="46.5" thickTop="1" thickBot="1">
      <c r="A11" s="54"/>
      <c r="B11" s="757"/>
      <c r="C11" s="757"/>
      <c r="D11" s="4" t="s">
        <v>141</v>
      </c>
      <c r="E11" s="5" t="s">
        <v>11</v>
      </c>
      <c r="F11" s="6" t="s">
        <v>488</v>
      </c>
      <c r="G11" s="7" t="s">
        <v>11</v>
      </c>
      <c r="H11" s="6" t="s">
        <v>489</v>
      </c>
      <c r="I11" s="7" t="s">
        <v>11</v>
      </c>
      <c r="J11" s="8" t="s">
        <v>142</v>
      </c>
      <c r="K11" s="6" t="s">
        <v>13</v>
      </c>
      <c r="L11" s="7" t="s">
        <v>11</v>
      </c>
      <c r="M11" s="761"/>
      <c r="N11" s="754"/>
    </row>
    <row r="12" spans="1:14" ht="16.5" thickTop="1" thickBot="1">
      <c r="A12" s="54"/>
      <c r="B12" s="757"/>
      <c r="C12" s="757"/>
      <c r="D12" s="9" t="s">
        <v>14</v>
      </c>
      <c r="E12" s="9" t="s">
        <v>15</v>
      </c>
      <c r="F12" s="9" t="s">
        <v>16</v>
      </c>
      <c r="G12" s="9" t="s">
        <v>17</v>
      </c>
      <c r="H12" s="9" t="s">
        <v>18</v>
      </c>
      <c r="I12" s="9" t="s">
        <v>19</v>
      </c>
      <c r="J12" s="9" t="s">
        <v>20</v>
      </c>
      <c r="K12" s="9" t="s">
        <v>21</v>
      </c>
      <c r="L12" s="9" t="s">
        <v>22</v>
      </c>
      <c r="M12" s="9" t="s">
        <v>23</v>
      </c>
      <c r="N12" s="10" t="s">
        <v>24</v>
      </c>
    </row>
    <row r="13" spans="1:14" ht="15.75" thickTop="1">
      <c r="A13" s="54"/>
      <c r="B13" s="755" t="s">
        <v>41</v>
      </c>
      <c r="C13" s="755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54"/>
      <c r="B14" s="122" t="s">
        <v>26</v>
      </c>
      <c r="C14" s="15" t="s">
        <v>27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54"/>
      <c r="B15" s="94" t="s">
        <v>43</v>
      </c>
      <c r="C15" s="123" t="s">
        <v>44</v>
      </c>
      <c r="D15" s="18">
        <v>1012292203</v>
      </c>
      <c r="E15" s="18">
        <f>D15/D30*100</f>
        <v>64.123886832450765</v>
      </c>
      <c r="F15" s="18">
        <v>1174240000</v>
      </c>
      <c r="G15" s="18">
        <f>F15/F30*100</f>
        <v>70.089486099571189</v>
      </c>
      <c r="H15" s="18">
        <v>1129948000</v>
      </c>
      <c r="I15" s="18">
        <f>H15/H30*100</f>
        <v>50.160880093094498</v>
      </c>
      <c r="J15" s="18">
        <f>H15-F15</f>
        <v>-44292000</v>
      </c>
      <c r="K15" s="18">
        <v>1108457010</v>
      </c>
      <c r="L15" s="18">
        <f>K15/K30*100</f>
        <v>50.761892979045143</v>
      </c>
      <c r="M15" s="18">
        <f>H15-K15</f>
        <v>21490990</v>
      </c>
      <c r="N15" s="19">
        <f>K15/H15*100</f>
        <v>98.098054954741272</v>
      </c>
    </row>
    <row r="16" spans="1:14">
      <c r="A16" s="54"/>
      <c r="B16" s="94" t="s">
        <v>45</v>
      </c>
      <c r="C16" s="123" t="s">
        <v>46</v>
      </c>
      <c r="D16" s="18">
        <v>164215798</v>
      </c>
      <c r="E16" s="18">
        <f>D16/D30*100</f>
        <v>10.402288208726423</v>
      </c>
      <c r="F16" s="18">
        <v>194000000</v>
      </c>
      <c r="G16" s="18">
        <f>F16/F30*100</f>
        <v>11.579711390615897</v>
      </c>
      <c r="H16" s="18">
        <v>182200000</v>
      </c>
      <c r="I16" s="18">
        <f>H16/H30*100</f>
        <v>8.0882592410994292</v>
      </c>
      <c r="J16" s="18">
        <f t="shared" ref="J16:J24" si="0">H16-F16</f>
        <v>-11800000</v>
      </c>
      <c r="K16" s="18">
        <v>180689836</v>
      </c>
      <c r="L16" s="18">
        <f>K16/K30*100</f>
        <v>8.2747080262798995</v>
      </c>
      <c r="M16" s="18">
        <f t="shared" ref="M16:M27" si="1">H16-K16</f>
        <v>1510164</v>
      </c>
      <c r="N16" s="19">
        <f t="shared" ref="N16:N30" si="2">K16/H16*100</f>
        <v>99.171150384193197</v>
      </c>
    </row>
    <row r="17" spans="1:17">
      <c r="A17" s="54"/>
      <c r="B17" s="94" t="s">
        <v>47</v>
      </c>
      <c r="C17" s="123" t="s">
        <v>48</v>
      </c>
      <c r="D17" s="18">
        <v>348382619.85000002</v>
      </c>
      <c r="E17" s="18">
        <f>D17/D30*100</f>
        <v>22.0683786988075</v>
      </c>
      <c r="F17" s="18">
        <v>200755000</v>
      </c>
      <c r="G17" s="18">
        <f>F17/F30*100</f>
        <v>11.982912166098425</v>
      </c>
      <c r="H17" s="18">
        <v>844195000</v>
      </c>
      <c r="I17" s="18">
        <f>H17/H30*100</f>
        <v>37.475675137431026</v>
      </c>
      <c r="J17" s="18">
        <f t="shared" si="0"/>
        <v>643440000</v>
      </c>
      <c r="K17" s="18">
        <v>833531814</v>
      </c>
      <c r="L17" s="18">
        <f>K17/K30*100</f>
        <v>38.171667782494659</v>
      </c>
      <c r="M17" s="18">
        <f t="shared" si="1"/>
        <v>10663186</v>
      </c>
      <c r="N17" s="19">
        <f t="shared" si="2"/>
        <v>98.73688117081953</v>
      </c>
    </row>
    <row r="18" spans="1:17">
      <c r="A18" s="54"/>
      <c r="B18" s="94" t="s">
        <v>49</v>
      </c>
      <c r="C18" s="123" t="s">
        <v>50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f t="shared" si="0"/>
        <v>0</v>
      </c>
      <c r="K18" s="17"/>
      <c r="L18" s="18">
        <v>0</v>
      </c>
      <c r="M18" s="18">
        <f t="shared" si="1"/>
        <v>0</v>
      </c>
      <c r="N18" s="19"/>
    </row>
    <row r="19" spans="1:17">
      <c r="A19" s="54"/>
      <c r="B19" s="94" t="s">
        <v>51</v>
      </c>
      <c r="C19" s="123" t="s">
        <v>52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f t="shared" si="0"/>
        <v>0</v>
      </c>
      <c r="K19" s="17"/>
      <c r="L19" s="18">
        <v>0</v>
      </c>
      <c r="M19" s="18">
        <f t="shared" si="1"/>
        <v>0</v>
      </c>
      <c r="N19" s="19"/>
    </row>
    <row r="20" spans="1:17">
      <c r="A20" s="54"/>
      <c r="B20" s="94" t="s">
        <v>53</v>
      </c>
      <c r="C20" s="123" t="s">
        <v>54</v>
      </c>
      <c r="D20" s="18">
        <v>2777438</v>
      </c>
      <c r="E20" s="18">
        <f>D20/D30</f>
        <v>1.7593746101010757E-3</v>
      </c>
      <c r="F20" s="18">
        <v>3500000</v>
      </c>
      <c r="G20" s="18">
        <f>F20/F30</f>
        <v>2.0891231890286413E-3</v>
      </c>
      <c r="H20" s="18">
        <v>3500000</v>
      </c>
      <c r="I20" s="18">
        <f>H20/H30</f>
        <v>1.5537270770498355E-3</v>
      </c>
      <c r="J20" s="18">
        <f t="shared" si="0"/>
        <v>0</v>
      </c>
      <c r="K20" s="18">
        <v>2798413</v>
      </c>
      <c r="L20" s="18">
        <f>K20/K30</f>
        <v>1.281535864139365E-3</v>
      </c>
      <c r="M20" s="18">
        <f t="shared" si="1"/>
        <v>701587</v>
      </c>
      <c r="N20" s="19">
        <f t="shared" si="2"/>
        <v>79.954657142857144</v>
      </c>
    </row>
    <row r="21" spans="1:17">
      <c r="A21" s="54"/>
      <c r="B21" s="94" t="s">
        <v>55</v>
      </c>
      <c r="C21" s="123" t="s">
        <v>56</v>
      </c>
      <c r="D21" s="18">
        <v>18066874</v>
      </c>
      <c r="E21" s="18">
        <f>D21/D30*100</f>
        <v>1.1444503675507882</v>
      </c>
      <c r="F21" s="18">
        <v>10000000</v>
      </c>
      <c r="G21" s="18">
        <f>F21/F30*100</f>
        <v>0.59689233972246891</v>
      </c>
      <c r="H21" s="18">
        <v>22026876</v>
      </c>
      <c r="I21" s="18">
        <f>H21/H30*100</f>
        <v>0.9778215332576905</v>
      </c>
      <c r="J21" s="18">
        <f t="shared" si="0"/>
        <v>12026876</v>
      </c>
      <c r="K21" s="17">
        <v>19719277</v>
      </c>
      <c r="L21" s="18">
        <f>K21/K30*100</f>
        <v>0.90304614402514938</v>
      </c>
      <c r="M21" s="18">
        <f t="shared" si="1"/>
        <v>2307599</v>
      </c>
      <c r="N21" s="19">
        <f t="shared" si="2"/>
        <v>89.523711850922481</v>
      </c>
    </row>
    <row r="22" spans="1:17">
      <c r="A22" s="54"/>
      <c r="B22" s="124"/>
      <c r="C22" s="125" t="s">
        <v>143</v>
      </c>
      <c r="D22" s="21">
        <v>1545734932.8499999</v>
      </c>
      <c r="E22" s="21">
        <f>SUM(E15:E21)</f>
        <v>97.740763482145582</v>
      </c>
      <c r="F22" s="21">
        <v>1582495000</v>
      </c>
      <c r="G22" s="21">
        <f t="shared" ref="G22:M22" si="3">SUM(G15:G21)</f>
        <v>94.251091119197014</v>
      </c>
      <c r="H22" s="21">
        <f t="shared" si="3"/>
        <v>2181869876</v>
      </c>
      <c r="I22" s="21">
        <f t="shared" si="3"/>
        <v>96.704189731959701</v>
      </c>
      <c r="J22" s="21">
        <f t="shared" si="3"/>
        <v>599374876</v>
      </c>
      <c r="K22" s="20">
        <f t="shared" si="3"/>
        <v>2145196350</v>
      </c>
      <c r="L22" s="21">
        <f t="shared" si="3"/>
        <v>98.112596467708983</v>
      </c>
      <c r="M22" s="21">
        <f t="shared" si="3"/>
        <v>36673526</v>
      </c>
      <c r="N22" s="1">
        <f t="shared" si="2"/>
        <v>98.319169882521436</v>
      </c>
    </row>
    <row r="23" spans="1:17">
      <c r="A23" s="54"/>
      <c r="B23" s="94" t="s">
        <v>58</v>
      </c>
      <c r="C23" s="123" t="s">
        <v>59</v>
      </c>
      <c r="D23" s="18">
        <v>2434800</v>
      </c>
      <c r="E23" s="18">
        <f>D23/D30*100</f>
        <v>0.15423297660196553</v>
      </c>
      <c r="F23" s="18">
        <v>2601000</v>
      </c>
      <c r="G23" s="18">
        <f>F23/F30*100</f>
        <v>0.15525169756181417</v>
      </c>
      <c r="H23" s="18">
        <v>6601000</v>
      </c>
      <c r="I23" s="18">
        <f>H23/H30*100</f>
        <v>0.29303292673159892</v>
      </c>
      <c r="J23" s="18">
        <f t="shared" si="0"/>
        <v>4000000</v>
      </c>
      <c r="K23" s="18">
        <v>2550000</v>
      </c>
      <c r="L23" s="18">
        <f>K23/K30*100</f>
        <v>0.11677748972561879</v>
      </c>
      <c r="M23" s="18">
        <f t="shared" si="1"/>
        <v>4051000</v>
      </c>
      <c r="N23" s="19">
        <f t="shared" si="2"/>
        <v>38.630510528707774</v>
      </c>
    </row>
    <row r="24" spans="1:17">
      <c r="A24" s="54"/>
      <c r="B24" s="94" t="s">
        <v>60</v>
      </c>
      <c r="C24" s="123" t="s">
        <v>61</v>
      </c>
      <c r="D24" s="18">
        <v>27480150</v>
      </c>
      <c r="E24" s="18">
        <f>D24/D30*100</f>
        <v>1.7407365417974794</v>
      </c>
      <c r="F24" s="18">
        <v>90248000</v>
      </c>
      <c r="G24" s="18">
        <f>F24/F30*100</f>
        <v>5.3868339875273374</v>
      </c>
      <c r="H24" s="18">
        <v>59177000</v>
      </c>
      <c r="I24" s="18">
        <f>H24/H30*100</f>
        <v>2.6269973496736601</v>
      </c>
      <c r="J24" s="18">
        <f t="shared" si="0"/>
        <v>-31071000</v>
      </c>
      <c r="K24" s="18">
        <v>33538380</v>
      </c>
      <c r="L24" s="18">
        <f>K24/K30*100</f>
        <v>1.5358932650446659</v>
      </c>
      <c r="M24" s="18">
        <f t="shared" si="1"/>
        <v>25638620</v>
      </c>
      <c r="N24" s="19">
        <f t="shared" si="2"/>
        <v>56.674687801003763</v>
      </c>
    </row>
    <row r="25" spans="1:17">
      <c r="A25" s="54"/>
      <c r="B25" s="124"/>
      <c r="C25" s="125" t="s">
        <v>144</v>
      </c>
      <c r="D25" s="21">
        <v>29914950</v>
      </c>
      <c r="E25" s="21">
        <f>SUM(E23:E24)</f>
        <v>1.8949695183994448</v>
      </c>
      <c r="F25" s="21">
        <v>92849000</v>
      </c>
      <c r="G25" s="21">
        <f t="shared" ref="G25:M25" si="4">SUM(G23:G24)</f>
        <v>5.5420856850891518</v>
      </c>
      <c r="H25" s="21">
        <f t="shared" si="4"/>
        <v>65778000</v>
      </c>
      <c r="I25" s="21">
        <f t="shared" si="4"/>
        <v>2.9200302764052588</v>
      </c>
      <c r="J25" s="21">
        <f t="shared" si="4"/>
        <v>-27071000</v>
      </c>
      <c r="K25" s="21">
        <f t="shared" si="4"/>
        <v>36088380</v>
      </c>
      <c r="L25" s="21">
        <f t="shared" si="4"/>
        <v>1.6526707547702848</v>
      </c>
      <c r="M25" s="21">
        <f t="shared" si="4"/>
        <v>29689620</v>
      </c>
      <c r="N25" s="1">
        <f t="shared" si="2"/>
        <v>54.863905865182886</v>
      </c>
    </row>
    <row r="26" spans="1:17">
      <c r="A26" s="54"/>
      <c r="B26" s="94" t="s">
        <v>58</v>
      </c>
      <c r="C26" s="123" t="s">
        <v>59</v>
      </c>
      <c r="D26" s="18">
        <v>3000840</v>
      </c>
      <c r="E26" s="18">
        <v>0</v>
      </c>
      <c r="F26" s="18">
        <v>0</v>
      </c>
      <c r="G26" s="18">
        <v>0</v>
      </c>
      <c r="H26" s="18">
        <v>5000000</v>
      </c>
      <c r="I26" s="18">
        <f>H26/H30*100</f>
        <v>0.22196101100711935</v>
      </c>
      <c r="J26" s="18">
        <f t="shared" ref="J26:J27" si="5">H26-F26</f>
        <v>5000000</v>
      </c>
      <c r="K26" s="18">
        <v>2355290</v>
      </c>
      <c r="L26" s="18">
        <f>K26/K30*100</f>
        <v>0.10786072697092262</v>
      </c>
      <c r="M26" s="18">
        <f t="shared" si="1"/>
        <v>2644710</v>
      </c>
      <c r="N26" s="19">
        <f t="shared" si="2"/>
        <v>47.105799999999995</v>
      </c>
    </row>
    <row r="27" spans="1:17">
      <c r="A27" s="54"/>
      <c r="B27" s="94" t="s">
        <v>60</v>
      </c>
      <c r="C27" s="123" t="s">
        <v>61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f t="shared" si="5"/>
        <v>0</v>
      </c>
      <c r="K27" s="17">
        <v>0</v>
      </c>
      <c r="L27" s="18">
        <v>0</v>
      </c>
      <c r="M27" s="18">
        <f t="shared" si="1"/>
        <v>0</v>
      </c>
      <c r="N27" s="19">
        <v>0</v>
      </c>
    </row>
    <row r="28" spans="1:17">
      <c r="A28" s="54"/>
      <c r="B28" s="124"/>
      <c r="C28" s="125" t="s">
        <v>145</v>
      </c>
      <c r="D28" s="21">
        <v>3000840</v>
      </c>
      <c r="E28" s="21">
        <v>0</v>
      </c>
      <c r="F28" s="21">
        <v>0</v>
      </c>
      <c r="G28" s="21">
        <v>0</v>
      </c>
      <c r="H28" s="21">
        <f t="shared" ref="H28:M28" si="6">SUM(H26:H27)</f>
        <v>5000000</v>
      </c>
      <c r="I28" s="21">
        <f t="shared" si="6"/>
        <v>0.22196101100711935</v>
      </c>
      <c r="J28" s="21">
        <f t="shared" si="6"/>
        <v>5000000</v>
      </c>
      <c r="K28" s="21">
        <f t="shared" si="6"/>
        <v>2355290</v>
      </c>
      <c r="L28" s="21">
        <f t="shared" si="6"/>
        <v>0.10786072697092262</v>
      </c>
      <c r="M28" s="21">
        <f t="shared" si="6"/>
        <v>2644710</v>
      </c>
      <c r="N28" s="1">
        <f t="shared" si="2"/>
        <v>47.105799999999995</v>
      </c>
    </row>
    <row r="29" spans="1:17">
      <c r="A29" s="54"/>
      <c r="B29" s="126"/>
      <c r="C29" s="127" t="s">
        <v>146</v>
      </c>
      <c r="D29" s="129">
        <v>32915790</v>
      </c>
      <c r="E29" s="129">
        <f>E25+E28</f>
        <v>1.8949695183994448</v>
      </c>
      <c r="F29" s="129">
        <v>92849000</v>
      </c>
      <c r="G29" s="129">
        <f t="shared" ref="G29:M29" si="7">G25+G28</f>
        <v>5.5420856850891518</v>
      </c>
      <c r="H29" s="129">
        <f t="shared" si="7"/>
        <v>70778000</v>
      </c>
      <c r="I29" s="129">
        <f t="shared" si="7"/>
        <v>3.1419912874123783</v>
      </c>
      <c r="J29" s="129">
        <f t="shared" si="7"/>
        <v>-22071000</v>
      </c>
      <c r="K29" s="129">
        <f t="shared" si="7"/>
        <v>38443670</v>
      </c>
      <c r="L29" s="129">
        <f t="shared" si="7"/>
        <v>1.7605314817412074</v>
      </c>
      <c r="M29" s="129">
        <f t="shared" si="7"/>
        <v>32334330</v>
      </c>
      <c r="N29" s="286">
        <f t="shared" si="2"/>
        <v>54.315846732035375</v>
      </c>
    </row>
    <row r="30" spans="1:17">
      <c r="A30" s="54"/>
      <c r="B30" s="126"/>
      <c r="C30" s="127" t="s">
        <v>147</v>
      </c>
      <c r="D30" s="129">
        <v>1578650722.8499999</v>
      </c>
      <c r="E30" s="129">
        <f>E22+E29</f>
        <v>99.635733000545031</v>
      </c>
      <c r="F30" s="129">
        <v>1675344000</v>
      </c>
      <c r="G30" s="129">
        <f t="shared" ref="G30:M30" si="8">G22+G29</f>
        <v>99.793176804286162</v>
      </c>
      <c r="H30" s="129">
        <f t="shared" si="8"/>
        <v>2252647876</v>
      </c>
      <c r="I30" s="129">
        <f t="shared" si="8"/>
        <v>99.846181019372082</v>
      </c>
      <c r="J30" s="129">
        <f t="shared" si="8"/>
        <v>577303876</v>
      </c>
      <c r="K30" s="129">
        <f t="shared" si="8"/>
        <v>2183640020</v>
      </c>
      <c r="L30" s="129">
        <f t="shared" si="8"/>
        <v>99.873127949450193</v>
      </c>
      <c r="M30" s="129">
        <f t="shared" si="8"/>
        <v>69007856</v>
      </c>
      <c r="N30" s="286">
        <f t="shared" si="2"/>
        <v>96.936589302961266</v>
      </c>
      <c r="Q30" s="290"/>
    </row>
    <row r="31" spans="1:17">
      <c r="A31" s="54"/>
      <c r="B31" s="124"/>
      <c r="C31" s="125" t="s">
        <v>148</v>
      </c>
      <c r="D31" s="21">
        <v>10299039.82</v>
      </c>
      <c r="E31" s="21"/>
      <c r="F31" s="21"/>
      <c r="G31" s="21"/>
      <c r="H31" s="21"/>
      <c r="I31" s="21"/>
      <c r="J31" s="21"/>
      <c r="K31" s="21">
        <v>8857370</v>
      </c>
      <c r="L31" s="21"/>
      <c r="M31" s="21"/>
      <c r="N31" s="1"/>
    </row>
    <row r="32" spans="1:17">
      <c r="A32" s="54"/>
      <c r="B32" s="124"/>
      <c r="C32" s="125" t="s">
        <v>149</v>
      </c>
      <c r="D32" s="21">
        <v>2295598</v>
      </c>
      <c r="E32" s="21"/>
      <c r="F32" s="21"/>
      <c r="G32" s="21"/>
      <c r="H32" s="21"/>
      <c r="I32" s="21"/>
      <c r="J32" s="21"/>
      <c r="K32" s="21">
        <v>3197712</v>
      </c>
      <c r="L32" s="21"/>
      <c r="M32" s="21"/>
      <c r="N32" s="1"/>
    </row>
    <row r="33" spans="1:16" ht="15.75" thickBot="1">
      <c r="A33" s="54"/>
      <c r="B33" s="126"/>
      <c r="C33" s="127" t="s">
        <v>150</v>
      </c>
      <c r="D33" s="129">
        <v>1591245360.6700001</v>
      </c>
      <c r="E33" s="129"/>
      <c r="F33" s="129"/>
      <c r="G33" s="129"/>
      <c r="H33" s="129"/>
      <c r="I33" s="129"/>
      <c r="J33" s="129"/>
      <c r="K33" s="129">
        <f>K30+K31+K32</f>
        <v>2195695102</v>
      </c>
      <c r="L33" s="129"/>
      <c r="M33" s="129"/>
      <c r="N33" s="130"/>
    </row>
    <row r="34" spans="1:16" ht="15.75" thickTop="1">
      <c r="A34" s="54"/>
      <c r="B34" s="752" t="s">
        <v>151</v>
      </c>
      <c r="C34" s="7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6">
      <c r="A35" s="54"/>
      <c r="B35" s="93" t="s">
        <v>42</v>
      </c>
      <c r="C35" s="15" t="s">
        <v>27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6" ht="15" customHeight="1">
      <c r="A36" s="54"/>
      <c r="B36" s="94"/>
      <c r="C36" s="131" t="s">
        <v>152</v>
      </c>
      <c r="D36" s="129">
        <v>1545734932.8499999</v>
      </c>
      <c r="E36" s="129">
        <f>SUM(E38:E44)</f>
        <v>97.914941568545601</v>
      </c>
      <c r="F36" s="129">
        <v>1582495000</v>
      </c>
      <c r="G36" s="129">
        <f t="shared" ref="G36:M36" si="9">SUM(G38:G44)</f>
        <v>94.457914314910866</v>
      </c>
      <c r="H36" s="129">
        <f t="shared" si="9"/>
        <v>2181869876</v>
      </c>
      <c r="I36" s="129">
        <f t="shared" si="9"/>
        <v>96.858008712587633</v>
      </c>
      <c r="J36" s="129">
        <f t="shared" si="9"/>
        <v>599374876</v>
      </c>
      <c r="K36" s="129">
        <f t="shared" si="9"/>
        <v>2145196350</v>
      </c>
      <c r="L36" s="129">
        <f t="shared" si="9"/>
        <v>98.239468518258775</v>
      </c>
      <c r="M36" s="129">
        <f t="shared" si="9"/>
        <v>36673526</v>
      </c>
      <c r="N36" s="129">
        <f>K36/H36*100</f>
        <v>98.319169882521436</v>
      </c>
      <c r="P36" s="290"/>
    </row>
    <row r="37" spans="1:16" ht="15" customHeight="1">
      <c r="A37" s="54"/>
      <c r="B37" s="94" t="s">
        <v>153</v>
      </c>
      <c r="C37" s="26" t="s">
        <v>154</v>
      </c>
      <c r="D37" s="18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6" ht="15" customHeight="1">
      <c r="A38" s="54"/>
      <c r="B38" s="94" t="s">
        <v>274</v>
      </c>
      <c r="C38" s="26" t="s">
        <v>275</v>
      </c>
      <c r="D38" s="18">
        <v>1160322650</v>
      </c>
      <c r="E38" s="18">
        <f>D38/D30*100</f>
        <v>73.500910189001416</v>
      </c>
      <c r="F38" s="18">
        <v>1344940000</v>
      </c>
      <c r="G38" s="18">
        <f>F38/F30*100</f>
        <v>80.278438338633734</v>
      </c>
      <c r="H38" s="18">
        <v>1274848000</v>
      </c>
      <c r="I38" s="18">
        <f>H38/H30*100</f>
        <v>56.593310192080814</v>
      </c>
      <c r="J38" s="18">
        <f t="shared" ref="J38:J44" si="10">H38-F38</f>
        <v>-70092000</v>
      </c>
      <c r="K38" s="18">
        <v>1267904304</v>
      </c>
      <c r="L38" s="18">
        <f>K38/K30*100</f>
        <v>58.063796797422683</v>
      </c>
      <c r="M38" s="18">
        <f t="shared" ref="M38:M44" si="11">H38-K38</f>
        <v>6943696</v>
      </c>
      <c r="N38" s="19">
        <f>K38/H38*100</f>
        <v>99.455331459122974</v>
      </c>
    </row>
    <row r="39" spans="1:16" ht="15" customHeight="1">
      <c r="A39" s="54"/>
      <c r="B39" s="94" t="s">
        <v>276</v>
      </c>
      <c r="C39" s="26" t="s">
        <v>277</v>
      </c>
      <c r="D39" s="18">
        <v>110619546.5</v>
      </c>
      <c r="E39" s="18">
        <f>D39/D30*100</f>
        <v>7.0072210970324207</v>
      </c>
      <c r="F39" s="18">
        <v>80980000</v>
      </c>
      <c r="G39" s="18">
        <f>F39/F30*100</f>
        <v>4.8336341670725531</v>
      </c>
      <c r="H39" s="18">
        <v>123514876</v>
      </c>
      <c r="I39" s="18">
        <f>H39/H30*100</f>
        <v>5.4830973502757958</v>
      </c>
      <c r="J39" s="18">
        <f t="shared" si="10"/>
        <v>42534876</v>
      </c>
      <c r="K39" s="18">
        <v>114030294</v>
      </c>
      <c r="L39" s="18">
        <f>K39/K30*100</f>
        <v>5.2220280337232508</v>
      </c>
      <c r="M39" s="18">
        <f t="shared" si="11"/>
        <v>9484582</v>
      </c>
      <c r="N39" s="19">
        <f t="shared" ref="N39:N44" si="12">K39/H39*100</f>
        <v>92.32110146797217</v>
      </c>
    </row>
    <row r="40" spans="1:16" ht="15" customHeight="1">
      <c r="A40" s="54"/>
      <c r="B40" s="94" t="s">
        <v>278</v>
      </c>
      <c r="C40" s="26" t="s">
        <v>279</v>
      </c>
      <c r="D40" s="18">
        <v>54656732.350000001</v>
      </c>
      <c r="E40" s="18">
        <f>D40/D30*100</f>
        <v>3.4622435196638093</v>
      </c>
      <c r="F40" s="18">
        <v>52920000</v>
      </c>
      <c r="G40" s="18">
        <f>F40/F30*100</f>
        <v>3.1587542618113056</v>
      </c>
      <c r="H40" s="18">
        <v>74522000</v>
      </c>
      <c r="I40" s="18">
        <f>H40/H30*100</f>
        <v>3.3081956924545097</v>
      </c>
      <c r="J40" s="18">
        <f t="shared" si="10"/>
        <v>21602000</v>
      </c>
      <c r="K40" s="18">
        <v>71715653</v>
      </c>
      <c r="L40" s="18">
        <f>K40/K30*100</f>
        <v>3.2842250711268792</v>
      </c>
      <c r="M40" s="18">
        <f t="shared" si="11"/>
        <v>2806347</v>
      </c>
      <c r="N40" s="19">
        <f t="shared" si="12"/>
        <v>96.23420332250879</v>
      </c>
    </row>
    <row r="41" spans="1:16" ht="15" customHeight="1">
      <c r="A41" s="54"/>
      <c r="B41" s="94" t="s">
        <v>280</v>
      </c>
      <c r="C41" s="26" t="s">
        <v>281</v>
      </c>
      <c r="D41" s="18">
        <v>22199018</v>
      </c>
      <c r="E41" s="18">
        <f>D41/D30*100</f>
        <v>1.4062019976099112</v>
      </c>
      <c r="F41" s="18">
        <v>24255000</v>
      </c>
      <c r="G41" s="18">
        <f>F41/F30*100</f>
        <v>1.4477623699968485</v>
      </c>
      <c r="H41" s="18">
        <v>102105000</v>
      </c>
      <c r="I41" s="18">
        <f>H41/H30*100</f>
        <v>4.532665805776384</v>
      </c>
      <c r="J41" s="18">
        <f t="shared" si="10"/>
        <v>77850000</v>
      </c>
      <c r="K41" s="18">
        <v>101357202</v>
      </c>
      <c r="L41" s="18">
        <f>K41/K30*100</f>
        <v>4.6416625941852816</v>
      </c>
      <c r="M41" s="18">
        <f t="shared" si="11"/>
        <v>747798</v>
      </c>
      <c r="N41" s="19">
        <f t="shared" si="12"/>
        <v>99.267618627883053</v>
      </c>
    </row>
    <row r="42" spans="1:16" ht="15" customHeight="1">
      <c r="A42" s="54"/>
      <c r="B42" s="94" t="s">
        <v>282</v>
      </c>
      <c r="C42" s="26" t="s">
        <v>283</v>
      </c>
      <c r="D42" s="18">
        <v>177207106</v>
      </c>
      <c r="E42" s="18">
        <f>D42/D30*100</f>
        <v>11.225225658534592</v>
      </c>
      <c r="F42" s="18">
        <v>50000000</v>
      </c>
      <c r="G42" s="18">
        <f>F42/F30*100</f>
        <v>2.9844616986123449</v>
      </c>
      <c r="H42" s="18">
        <v>561920000</v>
      </c>
      <c r="I42" s="18">
        <f>H42/H30*100</f>
        <v>24.944866261024099</v>
      </c>
      <c r="J42" s="18">
        <f t="shared" si="10"/>
        <v>511920000</v>
      </c>
      <c r="K42" s="18">
        <v>561433928</v>
      </c>
      <c r="L42" s="18">
        <f>K42/K30*100</f>
        <v>25.710919513189722</v>
      </c>
      <c r="M42" s="18">
        <f t="shared" si="11"/>
        <v>486072</v>
      </c>
      <c r="N42" s="19">
        <f t="shared" si="12"/>
        <v>99.913498006833706</v>
      </c>
    </row>
    <row r="43" spans="1:16" ht="15" customHeight="1">
      <c r="A43" s="54"/>
      <c r="B43" s="94" t="s">
        <v>284</v>
      </c>
      <c r="C43" s="26" t="s">
        <v>285</v>
      </c>
      <c r="D43" s="18">
        <v>18603699</v>
      </c>
      <c r="E43" s="18">
        <f>D43/D30*100</f>
        <v>1.1784556729821789</v>
      </c>
      <c r="F43" s="18">
        <v>26300000</v>
      </c>
      <c r="G43" s="18">
        <f>F43/F30*100</f>
        <v>1.5698268534700934</v>
      </c>
      <c r="H43" s="18">
        <v>40780000</v>
      </c>
      <c r="I43" s="18">
        <f>H43/H30*100</f>
        <v>1.8103140057740652</v>
      </c>
      <c r="J43" s="18">
        <f t="shared" si="10"/>
        <v>14480000</v>
      </c>
      <c r="K43" s="18">
        <v>24574969</v>
      </c>
      <c r="L43" s="18">
        <f>K43/K30*100</f>
        <v>1.1254130156489806</v>
      </c>
      <c r="M43" s="18">
        <f t="shared" si="11"/>
        <v>16205031</v>
      </c>
      <c r="N43" s="19">
        <f t="shared" si="12"/>
        <v>60.262307503678272</v>
      </c>
    </row>
    <row r="44" spans="1:16" ht="15" customHeight="1">
      <c r="A44" s="54"/>
      <c r="B44" s="94" t="s">
        <v>286</v>
      </c>
      <c r="C44" s="26" t="s">
        <v>287</v>
      </c>
      <c r="D44" s="18">
        <v>2126181</v>
      </c>
      <c r="E44" s="18">
        <f>D44/D30*100</f>
        <v>0.13468343372126815</v>
      </c>
      <c r="F44" s="18">
        <v>3100000</v>
      </c>
      <c r="G44" s="18">
        <f>F44/F30*100</f>
        <v>0.18503662531396536</v>
      </c>
      <c r="H44" s="18">
        <v>4180000</v>
      </c>
      <c r="I44" s="18">
        <f>H44/H30*100</f>
        <v>0.18555940520195177</v>
      </c>
      <c r="J44" s="18">
        <f t="shared" si="10"/>
        <v>1080000</v>
      </c>
      <c r="K44" s="18">
        <v>4180000</v>
      </c>
      <c r="L44" s="18">
        <f>K44/K30*100</f>
        <v>0.19142349296199471</v>
      </c>
      <c r="M44" s="18">
        <f t="shared" si="11"/>
        <v>0</v>
      </c>
      <c r="N44" s="19">
        <f t="shared" si="12"/>
        <v>100</v>
      </c>
    </row>
    <row r="45" spans="1:16" ht="15" customHeight="1">
      <c r="A45" s="54"/>
      <c r="B45" s="94"/>
      <c r="C45" s="131" t="s">
        <v>156</v>
      </c>
      <c r="D45" s="129">
        <v>32915790</v>
      </c>
      <c r="E45" s="129">
        <f>E59+E62</f>
        <v>2.0850584314544154</v>
      </c>
      <c r="F45" s="129">
        <v>92849000</v>
      </c>
      <c r="G45" s="129">
        <f t="shared" ref="G45:M45" si="13">G59+G62</f>
        <v>5.5420856850891518</v>
      </c>
      <c r="H45" s="129">
        <f t="shared" si="13"/>
        <v>70778000</v>
      </c>
      <c r="I45" s="129">
        <f t="shared" si="13"/>
        <v>3.1419912874123788</v>
      </c>
      <c r="J45" s="129">
        <f t="shared" si="13"/>
        <v>-22071000</v>
      </c>
      <c r="K45" s="129">
        <f t="shared" si="13"/>
        <v>38443670</v>
      </c>
      <c r="L45" s="129">
        <f t="shared" si="13"/>
        <v>1.7605314817412077</v>
      </c>
      <c r="M45" s="129">
        <f t="shared" si="13"/>
        <v>32334330</v>
      </c>
      <c r="N45" s="129">
        <f>K45/H45*100</f>
        <v>54.315846732035375</v>
      </c>
    </row>
    <row r="46" spans="1:16" ht="15" customHeight="1">
      <c r="A46" s="54"/>
      <c r="B46" s="94" t="s">
        <v>153</v>
      </c>
      <c r="C46" s="26" t="s">
        <v>154</v>
      </c>
      <c r="D46" s="18"/>
      <c r="E46" s="18"/>
      <c r="F46" s="18"/>
      <c r="G46" s="18"/>
      <c r="H46" s="18"/>
      <c r="I46" s="18"/>
      <c r="J46" s="18"/>
      <c r="K46" s="17"/>
      <c r="L46" s="18"/>
      <c r="M46" s="18"/>
      <c r="N46" s="19"/>
    </row>
    <row r="47" spans="1:16" ht="15" customHeight="1">
      <c r="A47" s="54"/>
      <c r="B47" s="94" t="s">
        <v>288</v>
      </c>
      <c r="C47" s="26" t="s">
        <v>289</v>
      </c>
      <c r="D47" s="18">
        <v>10144230</v>
      </c>
      <c r="E47" s="18">
        <f>D47/D30*100</f>
        <v>0.64258862667773808</v>
      </c>
      <c r="F47" s="18">
        <v>0</v>
      </c>
      <c r="G47" s="18">
        <f>F47/F30*100</f>
        <v>0</v>
      </c>
      <c r="H47" s="18"/>
      <c r="I47" s="18">
        <f>H47/H30*100</f>
        <v>0</v>
      </c>
      <c r="J47" s="18">
        <f t="shared" ref="J47:J58" si="14">H47-F47</f>
        <v>0</v>
      </c>
      <c r="K47" s="17"/>
      <c r="L47" s="18">
        <f>K47/K30*100</f>
        <v>0</v>
      </c>
      <c r="M47" s="18">
        <f t="shared" ref="M47:M58" si="15">H47-K47</f>
        <v>0</v>
      </c>
      <c r="N47" s="19"/>
    </row>
    <row r="48" spans="1:16" ht="18.75" customHeight="1">
      <c r="A48" s="54"/>
      <c r="B48" s="94" t="s">
        <v>388</v>
      </c>
      <c r="C48" s="26" t="s">
        <v>389</v>
      </c>
      <c r="D48" s="18">
        <v>122075</v>
      </c>
      <c r="E48" s="18">
        <f>D48/D30*100</f>
        <v>7.7328694836064325E-3</v>
      </c>
      <c r="F48" s="18">
        <v>0</v>
      </c>
      <c r="G48" s="18">
        <f>F48/F30*100</f>
        <v>0</v>
      </c>
      <c r="H48" s="18"/>
      <c r="I48" s="18">
        <f>H48/H30*100</f>
        <v>0</v>
      </c>
      <c r="J48" s="18">
        <f t="shared" si="14"/>
        <v>0</v>
      </c>
      <c r="K48" s="17"/>
      <c r="L48" s="18">
        <f>K48/K30*100</f>
        <v>0</v>
      </c>
      <c r="M48" s="18">
        <f t="shared" si="15"/>
        <v>0</v>
      </c>
      <c r="N48" s="19"/>
    </row>
    <row r="49" spans="1:14" ht="21" customHeight="1">
      <c r="A49" s="54"/>
      <c r="B49" s="94" t="s">
        <v>390</v>
      </c>
      <c r="C49" s="26" t="s">
        <v>391</v>
      </c>
      <c r="D49" s="18">
        <v>50523</v>
      </c>
      <c r="E49" s="18">
        <f>D49/D30*100</f>
        <v>3.2003912752017021E-3</v>
      </c>
      <c r="F49" s="18">
        <v>0</v>
      </c>
      <c r="G49" s="18">
        <f>F49/F30*100</f>
        <v>0</v>
      </c>
      <c r="H49" s="18"/>
      <c r="I49" s="18">
        <f>H49/H30*100</f>
        <v>0</v>
      </c>
      <c r="J49" s="18">
        <f t="shared" si="14"/>
        <v>0</v>
      </c>
      <c r="K49" s="17"/>
      <c r="L49" s="18">
        <f>K49/K30*100</f>
        <v>0</v>
      </c>
      <c r="M49" s="18">
        <f t="shared" si="15"/>
        <v>0</v>
      </c>
      <c r="N49" s="19"/>
    </row>
    <row r="50" spans="1:14" ht="15" customHeight="1">
      <c r="A50" s="54"/>
      <c r="B50" s="94" t="s">
        <v>392</v>
      </c>
      <c r="C50" s="26" t="s">
        <v>393</v>
      </c>
      <c r="D50" s="18">
        <v>2571360</v>
      </c>
      <c r="E50" s="18">
        <f>D50/D30*100</f>
        <v>0.16288340180517089</v>
      </c>
      <c r="F50" s="18">
        <v>0</v>
      </c>
      <c r="G50" s="18">
        <f>F50/F30*100</f>
        <v>0</v>
      </c>
      <c r="H50" s="18"/>
      <c r="I50" s="18">
        <f>H50/H30*100</f>
        <v>0</v>
      </c>
      <c r="J50" s="18">
        <f t="shared" si="14"/>
        <v>0</v>
      </c>
      <c r="K50" s="17"/>
      <c r="L50" s="18">
        <f>K50/K30*100</f>
        <v>0</v>
      </c>
      <c r="M50" s="18">
        <f t="shared" si="15"/>
        <v>0</v>
      </c>
      <c r="N50" s="19"/>
    </row>
    <row r="51" spans="1:14" ht="15" customHeight="1">
      <c r="A51" s="54"/>
      <c r="B51" s="94" t="s">
        <v>290</v>
      </c>
      <c r="C51" s="26" t="s">
        <v>291</v>
      </c>
      <c r="D51" s="18">
        <v>947999</v>
      </c>
      <c r="E51" s="18">
        <f>D51/D30*100</f>
        <v>6.0051218821129758E-2</v>
      </c>
      <c r="F51" s="18">
        <v>0</v>
      </c>
      <c r="G51" s="18">
        <f>F51/F30*100</f>
        <v>0</v>
      </c>
      <c r="H51" s="18"/>
      <c r="I51" s="18">
        <f>H51/H30*100</f>
        <v>0</v>
      </c>
      <c r="J51" s="18">
        <f t="shared" si="14"/>
        <v>0</v>
      </c>
      <c r="K51" s="17"/>
      <c r="L51" s="18">
        <f>K51/K30*100</f>
        <v>0</v>
      </c>
      <c r="M51" s="18">
        <f t="shared" si="15"/>
        <v>0</v>
      </c>
      <c r="N51" s="19"/>
    </row>
    <row r="52" spans="1:14" ht="15" customHeight="1">
      <c r="A52" s="54"/>
      <c r="B52" s="94" t="s">
        <v>292</v>
      </c>
      <c r="C52" s="26" t="s">
        <v>293</v>
      </c>
      <c r="D52" s="18">
        <v>2434800</v>
      </c>
      <c r="E52" s="18">
        <f>D52/D30*100</f>
        <v>0.15423297660196553</v>
      </c>
      <c r="F52" s="18">
        <v>2601000</v>
      </c>
      <c r="G52" s="18">
        <f>F52/F30*100</f>
        <v>0.15525169756181417</v>
      </c>
      <c r="H52" s="18">
        <v>6601000</v>
      </c>
      <c r="I52" s="18">
        <f>H52/H30*100</f>
        <v>0.29303292673159892</v>
      </c>
      <c r="J52" s="18">
        <f t="shared" si="14"/>
        <v>4000000</v>
      </c>
      <c r="K52" s="18">
        <v>2550000</v>
      </c>
      <c r="L52" s="18">
        <f>K52/K30*100</f>
        <v>0.11677748972561879</v>
      </c>
      <c r="M52" s="18">
        <f t="shared" si="15"/>
        <v>4051000</v>
      </c>
      <c r="N52" s="19">
        <f t="shared" ref="N52:N58" si="16">K52/H52*100</f>
        <v>38.630510528707774</v>
      </c>
    </row>
    <row r="53" spans="1:14" ht="15" customHeight="1">
      <c r="A53" s="54"/>
      <c r="B53" s="94" t="s">
        <v>464</v>
      </c>
      <c r="C53" s="26" t="s">
        <v>465</v>
      </c>
      <c r="D53" s="18">
        <v>0</v>
      </c>
      <c r="E53" s="18">
        <f>D53/D30*100</f>
        <v>0</v>
      </c>
      <c r="F53" s="18">
        <v>0</v>
      </c>
      <c r="G53" s="18">
        <f>F53/F30*100</f>
        <v>0</v>
      </c>
      <c r="H53" s="18"/>
      <c r="I53" s="18">
        <f>H53/H30*100</f>
        <v>0</v>
      </c>
      <c r="J53" s="18">
        <f t="shared" si="14"/>
        <v>0</v>
      </c>
      <c r="K53" s="17"/>
      <c r="L53" s="18">
        <f>K53/K30*100</f>
        <v>0</v>
      </c>
      <c r="M53" s="18">
        <f t="shared" si="15"/>
        <v>0</v>
      </c>
      <c r="N53" s="19"/>
    </row>
    <row r="54" spans="1:14" ht="15" customHeight="1">
      <c r="A54" s="54"/>
      <c r="B54" s="94" t="s">
        <v>490</v>
      </c>
      <c r="C54" s="26" t="s">
        <v>491</v>
      </c>
      <c r="D54" s="18">
        <v>0</v>
      </c>
      <c r="E54" s="18">
        <f>D54/D30*100</f>
        <v>0</v>
      </c>
      <c r="F54" s="18">
        <v>1500000</v>
      </c>
      <c r="G54" s="18">
        <f>F54/F30*100</f>
        <v>8.953385095837034E-2</v>
      </c>
      <c r="H54" s="18">
        <v>1500000</v>
      </c>
      <c r="I54" s="18">
        <f>H54/H30*100</f>
        <v>6.6588303302135804E-2</v>
      </c>
      <c r="J54" s="18">
        <f t="shared" si="14"/>
        <v>0</v>
      </c>
      <c r="K54" s="18">
        <v>0</v>
      </c>
      <c r="L54" s="18">
        <f>K54/K30*100</f>
        <v>0</v>
      </c>
      <c r="M54" s="18">
        <f t="shared" si="15"/>
        <v>1500000</v>
      </c>
      <c r="N54" s="19">
        <f t="shared" si="16"/>
        <v>0</v>
      </c>
    </row>
    <row r="55" spans="1:14" ht="15" customHeight="1">
      <c r="A55" s="54"/>
      <c r="B55" s="94" t="s">
        <v>492</v>
      </c>
      <c r="C55" s="26" t="s">
        <v>493</v>
      </c>
      <c r="D55" s="18">
        <v>0</v>
      </c>
      <c r="E55" s="18">
        <f>D55/D30*100</f>
        <v>0</v>
      </c>
      <c r="F55" s="18">
        <v>44807000</v>
      </c>
      <c r="G55" s="18">
        <f>F55/F30*100</f>
        <v>2.6744955065944667</v>
      </c>
      <c r="H55" s="18">
        <v>17736000</v>
      </c>
      <c r="I55" s="18">
        <f>H55/H30*100</f>
        <v>0.78734009824445361</v>
      </c>
      <c r="J55" s="18">
        <f t="shared" si="14"/>
        <v>-27071000</v>
      </c>
      <c r="K55" s="18">
        <v>17724000</v>
      </c>
      <c r="L55" s="18">
        <f>K55/K30*100</f>
        <v>0.81167224623406564</v>
      </c>
      <c r="M55" s="18">
        <f t="shared" si="15"/>
        <v>12000</v>
      </c>
      <c r="N55" s="19">
        <f t="shared" si="16"/>
        <v>99.93234100135318</v>
      </c>
    </row>
    <row r="56" spans="1:14" ht="18" customHeight="1">
      <c r="A56" s="54"/>
      <c r="B56" s="94" t="s">
        <v>294</v>
      </c>
      <c r="C56" s="26" t="s">
        <v>295</v>
      </c>
      <c r="D56" s="18">
        <v>111999</v>
      </c>
      <c r="E56" s="18">
        <f>D56/D30*100</f>
        <v>7.0946029022685795E-3</v>
      </c>
      <c r="F56" s="18">
        <v>0</v>
      </c>
      <c r="G56" s="18">
        <f>F56/F30*100</f>
        <v>0</v>
      </c>
      <c r="H56" s="18"/>
      <c r="I56" s="18">
        <f>H56/H30*100</f>
        <v>0</v>
      </c>
      <c r="J56" s="18">
        <f t="shared" si="14"/>
        <v>0</v>
      </c>
      <c r="K56" s="17"/>
      <c r="L56" s="18">
        <f>K56/K30*100</f>
        <v>0</v>
      </c>
      <c r="M56" s="18">
        <f t="shared" si="15"/>
        <v>0</v>
      </c>
      <c r="N56" s="19"/>
    </row>
    <row r="57" spans="1:14" ht="15" customHeight="1">
      <c r="A57" s="54"/>
      <c r="B57" s="94" t="s">
        <v>296</v>
      </c>
      <c r="C57" s="26" t="s">
        <v>297</v>
      </c>
      <c r="D57" s="18">
        <v>9277940</v>
      </c>
      <c r="E57" s="18">
        <f>D57/D30*100</f>
        <v>0.58771328361033348</v>
      </c>
      <c r="F57" s="18">
        <v>23991000</v>
      </c>
      <c r="G57" s="18">
        <f>F57/F30*100</f>
        <v>1.4320044122281752</v>
      </c>
      <c r="H57" s="18">
        <v>23991000</v>
      </c>
      <c r="I57" s="18">
        <f>H57/H30*100</f>
        <v>1.0650133230143599</v>
      </c>
      <c r="J57" s="18">
        <f t="shared" si="14"/>
        <v>0</v>
      </c>
      <c r="K57" s="18">
        <v>1575180</v>
      </c>
      <c r="L57" s="18">
        <f>K57/K30*100</f>
        <v>7.2135516182745177E-2</v>
      </c>
      <c r="M57" s="18">
        <f t="shared" si="15"/>
        <v>22415820</v>
      </c>
      <c r="N57" s="19">
        <f t="shared" si="16"/>
        <v>6.56571214205327</v>
      </c>
    </row>
    <row r="58" spans="1:14" ht="15" customHeight="1">
      <c r="A58" s="54"/>
      <c r="B58" s="94" t="s">
        <v>298</v>
      </c>
      <c r="C58" s="26" t="s">
        <v>299</v>
      </c>
      <c r="D58" s="18">
        <v>4254024</v>
      </c>
      <c r="E58" s="18">
        <f>D58/D30*100</f>
        <v>0.26947214722203044</v>
      </c>
      <c r="F58" s="18">
        <v>19950000</v>
      </c>
      <c r="G58" s="18">
        <f>F58/F30*100</f>
        <v>1.1908002177463255</v>
      </c>
      <c r="H58" s="18">
        <v>15950000</v>
      </c>
      <c r="I58" s="18">
        <f>H58/H30*100</f>
        <v>0.7080556251127107</v>
      </c>
      <c r="J58" s="18">
        <f t="shared" si="14"/>
        <v>-4000000</v>
      </c>
      <c r="K58" s="17">
        <v>14239200</v>
      </c>
      <c r="L58" s="18">
        <f>K58/K30*100</f>
        <v>0.65208550262785525</v>
      </c>
      <c r="M58" s="18">
        <f t="shared" si="15"/>
        <v>1710800</v>
      </c>
      <c r="N58" s="19">
        <f t="shared" si="16"/>
        <v>89.273981191222575</v>
      </c>
    </row>
    <row r="59" spans="1:14" ht="15" customHeight="1">
      <c r="A59" s="54"/>
      <c r="B59" s="94"/>
      <c r="C59" s="27" t="s">
        <v>144</v>
      </c>
      <c r="D59" s="21">
        <v>29914950</v>
      </c>
      <c r="E59" s="21">
        <f>SUM(E47:E58)</f>
        <v>1.8949695183994448</v>
      </c>
      <c r="F59" s="21">
        <v>92849000</v>
      </c>
      <c r="G59" s="21">
        <f t="shared" ref="G59:M59" si="17">SUM(G47:G58)</f>
        <v>5.5420856850891518</v>
      </c>
      <c r="H59" s="21">
        <f t="shared" si="17"/>
        <v>65778000</v>
      </c>
      <c r="I59" s="21">
        <f t="shared" si="17"/>
        <v>2.9200302764052593</v>
      </c>
      <c r="J59" s="21">
        <f t="shared" si="17"/>
        <v>-27071000</v>
      </c>
      <c r="K59" s="21">
        <f t="shared" si="17"/>
        <v>36088380</v>
      </c>
      <c r="L59" s="21">
        <f t="shared" si="17"/>
        <v>1.652670754770285</v>
      </c>
      <c r="M59" s="21">
        <f t="shared" si="17"/>
        <v>29689620</v>
      </c>
      <c r="N59" s="1">
        <f>K59/H59*100</f>
        <v>54.863905865182886</v>
      </c>
    </row>
    <row r="60" spans="1:14" ht="15" customHeight="1">
      <c r="A60" s="54"/>
      <c r="B60" s="94" t="s">
        <v>153</v>
      </c>
      <c r="C60" s="26" t="s">
        <v>154</v>
      </c>
      <c r="D60" s="18"/>
      <c r="E60" s="18"/>
      <c r="F60" s="18"/>
      <c r="G60" s="18"/>
      <c r="H60" s="18"/>
      <c r="I60" s="18"/>
      <c r="J60" s="18"/>
      <c r="K60" s="17"/>
      <c r="L60" s="18"/>
      <c r="M60" s="18"/>
      <c r="N60" s="19"/>
    </row>
    <row r="61" spans="1:14" ht="18" customHeight="1">
      <c r="A61" s="54"/>
      <c r="B61" s="94" t="s">
        <v>466</v>
      </c>
      <c r="C61" s="26" t="s">
        <v>467</v>
      </c>
      <c r="D61" s="18">
        <v>3000840</v>
      </c>
      <c r="E61" s="18">
        <f>D61/D30*100</f>
        <v>0.19008891305497053</v>
      </c>
      <c r="F61" s="18">
        <v>0</v>
      </c>
      <c r="G61" s="18">
        <f>F61/F30*100</f>
        <v>0</v>
      </c>
      <c r="H61" s="18">
        <v>5000000</v>
      </c>
      <c r="I61" s="18">
        <f>H61/H30*100</f>
        <v>0.22196101100711935</v>
      </c>
      <c r="J61" s="18">
        <f t="shared" ref="J61" si="18">H61-F61</f>
        <v>5000000</v>
      </c>
      <c r="K61" s="18">
        <v>2355290</v>
      </c>
      <c r="L61" s="18">
        <f>K61/K30*100</f>
        <v>0.10786072697092262</v>
      </c>
      <c r="M61" s="18">
        <f t="shared" ref="M61" si="19">H61-K61</f>
        <v>2644710</v>
      </c>
      <c r="N61" s="19">
        <f>K61/H61*100</f>
        <v>47.105799999999995</v>
      </c>
    </row>
    <row r="62" spans="1:14" ht="19.5" customHeight="1">
      <c r="A62" s="54"/>
      <c r="B62" s="94"/>
      <c r="C62" s="27" t="s">
        <v>145</v>
      </c>
      <c r="D62" s="21">
        <v>3000840</v>
      </c>
      <c r="E62" s="21">
        <f>SUM(E61)</f>
        <v>0.19008891305497053</v>
      </c>
      <c r="F62" s="21">
        <v>0</v>
      </c>
      <c r="G62" s="21">
        <f t="shared" ref="G62:M62" si="20">SUM(G61)</f>
        <v>0</v>
      </c>
      <c r="H62" s="21">
        <f t="shared" si="20"/>
        <v>5000000</v>
      </c>
      <c r="I62" s="21">
        <f t="shared" si="20"/>
        <v>0.22196101100711935</v>
      </c>
      <c r="J62" s="21">
        <f t="shared" si="20"/>
        <v>5000000</v>
      </c>
      <c r="K62" s="21">
        <f t="shared" si="20"/>
        <v>2355290</v>
      </c>
      <c r="L62" s="21">
        <f t="shared" si="20"/>
        <v>0.10786072697092262</v>
      </c>
      <c r="M62" s="21">
        <f t="shared" si="20"/>
        <v>2644710</v>
      </c>
      <c r="N62" s="1">
        <f>K62/H62*100</f>
        <v>47.105799999999995</v>
      </c>
    </row>
    <row r="63" spans="1:14" ht="15" customHeight="1">
      <c r="A63" s="54"/>
      <c r="B63" s="94"/>
      <c r="C63" s="131" t="s">
        <v>269</v>
      </c>
      <c r="D63" s="129">
        <v>12594637.82</v>
      </c>
      <c r="E63" s="129">
        <f>E64+E68</f>
        <v>100</v>
      </c>
      <c r="F63" s="129"/>
      <c r="G63" s="129"/>
      <c r="H63" s="129"/>
      <c r="I63" s="129"/>
      <c r="J63" s="129"/>
      <c r="K63" s="128">
        <f>K64+K68</f>
        <v>12055082</v>
      </c>
      <c r="L63" s="129">
        <f>L64+L68</f>
        <v>99.999999999999986</v>
      </c>
      <c r="M63" s="129"/>
      <c r="N63" s="130"/>
    </row>
    <row r="64" spans="1:14" ht="21.75" customHeight="1">
      <c r="A64" s="54"/>
      <c r="B64" s="94"/>
      <c r="C64" s="131" t="s">
        <v>270</v>
      </c>
      <c r="D64" s="129">
        <v>10299039.82</v>
      </c>
      <c r="E64" s="129">
        <f>SUM(E66:E67)</f>
        <v>81.773211482471993</v>
      </c>
      <c r="F64" s="129"/>
      <c r="G64" s="129"/>
      <c r="H64" s="129"/>
      <c r="I64" s="129"/>
      <c r="J64" s="129"/>
      <c r="K64" s="129">
        <f>SUM(K66:K67)</f>
        <v>8857370</v>
      </c>
      <c r="L64" s="129">
        <f>SUM(L66:L67)</f>
        <v>73.474158035590293</v>
      </c>
      <c r="M64" s="129"/>
      <c r="N64" s="130"/>
    </row>
    <row r="65" spans="1:14" ht="15" customHeight="1">
      <c r="A65" s="54"/>
      <c r="B65" s="94" t="s">
        <v>153</v>
      </c>
      <c r="C65" s="26" t="s">
        <v>154</v>
      </c>
      <c r="D65" s="18"/>
      <c r="E65" s="18"/>
      <c r="F65" s="18"/>
      <c r="G65" s="18"/>
      <c r="H65" s="18"/>
      <c r="I65" s="18"/>
      <c r="J65" s="18"/>
      <c r="K65" s="17"/>
      <c r="L65" s="18"/>
      <c r="M65" s="18"/>
      <c r="N65" s="19"/>
    </row>
    <row r="66" spans="1:14" ht="15" customHeight="1">
      <c r="A66" s="54"/>
      <c r="B66" s="94" t="s">
        <v>274</v>
      </c>
      <c r="C66" s="26" t="s">
        <v>275</v>
      </c>
      <c r="D66" s="18">
        <v>3922859</v>
      </c>
      <c r="E66" s="18">
        <f>D66/D63*100</f>
        <v>31.147056835335025</v>
      </c>
      <c r="F66" s="18"/>
      <c r="G66" s="18"/>
      <c r="H66" s="18"/>
      <c r="I66" s="18"/>
      <c r="J66" s="18"/>
      <c r="K66" s="18">
        <f>3077321+505705</f>
        <v>3583026</v>
      </c>
      <c r="L66" s="18">
        <f>K66/K63*100</f>
        <v>29.722120513157851</v>
      </c>
      <c r="M66" s="18"/>
      <c r="N66" s="19"/>
    </row>
    <row r="67" spans="1:14" ht="18" customHeight="1">
      <c r="A67" s="54"/>
      <c r="B67" s="94" t="s">
        <v>276</v>
      </c>
      <c r="C67" s="26" t="s">
        <v>277</v>
      </c>
      <c r="D67" s="18">
        <v>6376180.8200000003</v>
      </c>
      <c r="E67" s="18">
        <f>D67/D63*100</f>
        <v>50.626154647136964</v>
      </c>
      <c r="F67" s="18"/>
      <c r="G67" s="18"/>
      <c r="H67" s="18"/>
      <c r="I67" s="18"/>
      <c r="J67" s="18"/>
      <c r="K67" s="18">
        <v>5274344</v>
      </c>
      <c r="L67" s="18">
        <f>K67/K63*100</f>
        <v>43.752037522432445</v>
      </c>
      <c r="M67" s="18"/>
      <c r="N67" s="19"/>
    </row>
    <row r="68" spans="1:14" ht="15" customHeight="1">
      <c r="A68" s="54"/>
      <c r="B68" s="94"/>
      <c r="C68" s="131" t="s">
        <v>271</v>
      </c>
      <c r="D68" s="129">
        <v>2295598</v>
      </c>
      <c r="E68" s="129">
        <f>SUM(E70)</f>
        <v>18.226788517528007</v>
      </c>
      <c r="F68" s="129"/>
      <c r="G68" s="129"/>
      <c r="H68" s="129"/>
      <c r="I68" s="129"/>
      <c r="J68" s="129"/>
      <c r="K68" s="129">
        <f>SUM(K70)</f>
        <v>3197712</v>
      </c>
      <c r="L68" s="129">
        <f>SUM(L70)</f>
        <v>26.525841964409697</v>
      </c>
      <c r="M68" s="129"/>
      <c r="N68" s="130"/>
    </row>
    <row r="69" spans="1:14" ht="15" customHeight="1">
      <c r="A69" s="54"/>
      <c r="B69" s="94" t="s">
        <v>153</v>
      </c>
      <c r="C69" s="26" t="s">
        <v>154</v>
      </c>
      <c r="D69" s="18"/>
      <c r="E69" s="18"/>
      <c r="F69" s="18"/>
      <c r="G69" s="18"/>
      <c r="H69" s="18"/>
      <c r="I69" s="18"/>
      <c r="J69" s="18"/>
      <c r="K69" s="17"/>
      <c r="L69" s="18"/>
      <c r="M69" s="18"/>
      <c r="N69" s="19"/>
    </row>
    <row r="70" spans="1:14" ht="15" customHeight="1">
      <c r="A70" s="54"/>
      <c r="B70" s="94" t="s">
        <v>300</v>
      </c>
      <c r="C70" s="26" t="s">
        <v>301</v>
      </c>
      <c r="D70" s="18">
        <v>2295598</v>
      </c>
      <c r="E70" s="18">
        <f>D70/D63*100</f>
        <v>18.226788517528007</v>
      </c>
      <c r="F70" s="18"/>
      <c r="G70" s="18"/>
      <c r="H70" s="18"/>
      <c r="I70" s="18"/>
      <c r="J70" s="18"/>
      <c r="K70" s="18">
        <v>3197712</v>
      </c>
      <c r="L70" s="18">
        <f>K70/K63*100</f>
        <v>26.525841964409697</v>
      </c>
      <c r="M70" s="18"/>
      <c r="N70" s="19"/>
    </row>
    <row r="71" spans="1:14" ht="18" customHeight="1" thickBot="1">
      <c r="A71" s="54"/>
      <c r="B71" s="94"/>
      <c r="C71" s="132" t="s">
        <v>150</v>
      </c>
      <c r="D71" s="134">
        <v>1591245360.6700001</v>
      </c>
      <c r="E71" s="134"/>
      <c r="F71" s="134">
        <v>1675344000</v>
      </c>
      <c r="G71" s="134"/>
      <c r="H71" s="134">
        <f>H36+H45</f>
        <v>2252647876</v>
      </c>
      <c r="I71" s="134"/>
      <c r="J71" s="134">
        <f>J36+J45</f>
        <v>577303876</v>
      </c>
      <c r="K71" s="134">
        <f>K36+K45+K63</f>
        <v>2195695102</v>
      </c>
      <c r="L71" s="134"/>
      <c r="M71" s="134">
        <f>M36+M45</f>
        <v>69007856</v>
      </c>
      <c r="N71" s="301">
        <f>K71/H71*100</f>
        <v>97.471740940659998</v>
      </c>
    </row>
    <row r="72" spans="1:14" ht="15.75" thickTop="1">
      <c r="A72" s="54"/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</row>
    <row r="73" spans="1:14">
      <c r="A73" s="54"/>
      <c r="B73" s="55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</row>
    <row r="74" spans="1:14" ht="24.75" customHeight="1">
      <c r="A74" s="3"/>
      <c r="B74" s="789" t="s">
        <v>159</v>
      </c>
      <c r="C74" s="41" t="s">
        <v>553</v>
      </c>
      <c r="D74" s="790" t="s">
        <v>68</v>
      </c>
      <c r="E74" s="790"/>
      <c r="F74" s="44" t="s">
        <v>69</v>
      </c>
      <c r="G74" s="791"/>
      <c r="H74" s="792"/>
      <c r="I74" s="792"/>
      <c r="J74" s="792"/>
      <c r="K74" s="792"/>
      <c r="L74" s="792"/>
      <c r="M74" s="793"/>
      <c r="N74" s="3"/>
    </row>
    <row r="75" spans="1:14" ht="21" customHeight="1">
      <c r="A75" s="3"/>
      <c r="B75" s="789"/>
      <c r="C75" s="44" t="s">
        <v>405</v>
      </c>
      <c r="D75" s="790"/>
      <c r="E75" s="790"/>
      <c r="F75" s="44" t="s">
        <v>70</v>
      </c>
      <c r="G75" s="794"/>
      <c r="H75" s="795"/>
      <c r="I75" s="795"/>
      <c r="J75" s="795"/>
      <c r="K75" s="795"/>
      <c r="L75" s="795"/>
      <c r="M75" s="796"/>
      <c r="N75" s="3"/>
    </row>
    <row r="76" spans="1:14" ht="22.5" customHeight="1">
      <c r="A76" s="3"/>
      <c r="B76" s="789"/>
      <c r="C76" s="44" t="s">
        <v>406</v>
      </c>
      <c r="D76" s="790"/>
      <c r="E76" s="790"/>
      <c r="F76" s="44" t="s">
        <v>71</v>
      </c>
      <c r="G76" s="794"/>
      <c r="H76" s="795"/>
      <c r="I76" s="795"/>
      <c r="J76" s="795"/>
      <c r="K76" s="795"/>
      <c r="L76" s="795"/>
      <c r="M76" s="796"/>
      <c r="N76" s="3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72:N72"/>
    <mergeCell ref="B74:B76"/>
    <mergeCell ref="D74:E76"/>
    <mergeCell ref="G74:M74"/>
    <mergeCell ref="G75:M75"/>
    <mergeCell ref="G76:M76"/>
  </mergeCells>
  <pageMargins left="0.17" right="0.17" top="0.39" bottom="0.32" header="0.39" footer="0.32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BB5C-894B-4A8F-8A5C-A8606BA94146}">
  <dimension ref="A1:N149"/>
  <sheetViews>
    <sheetView workbookViewId="0">
      <pane xSplit="5" ySplit="12" topLeftCell="F47" activePane="bottomRight" state="frozen"/>
      <selection pane="topRight" activeCell="F1" sqref="F1"/>
      <selection pane="bottomLeft" activeCell="A13" sqref="A13"/>
      <selection pane="bottomRight" activeCell="C6" sqref="C6:E7"/>
    </sheetView>
  </sheetViews>
  <sheetFormatPr defaultRowHeight="15"/>
  <cols>
    <col min="1" max="1" width="3.5703125" customWidth="1"/>
    <col min="2" max="2" width="14.7109375" customWidth="1"/>
    <col min="3" max="3" width="51.7109375" customWidth="1"/>
    <col min="4" max="4" width="14.28515625" customWidth="1"/>
    <col min="6" max="6" width="12.28515625" customWidth="1"/>
    <col min="7" max="7" width="7.7109375" customWidth="1"/>
    <col min="8" max="8" width="11.85546875" customWidth="1"/>
    <col min="9" max="9" width="7.7109375" customWidth="1"/>
    <col min="10" max="10" width="12.140625" customWidth="1"/>
    <col min="11" max="11" width="13.42578125" customWidth="1"/>
    <col min="12" max="12" width="7.7109375" customWidth="1"/>
    <col min="13" max="13" width="12" customWidth="1"/>
    <col min="14" max="14" width="7.7109375" customWidth="1"/>
  </cols>
  <sheetData>
    <row r="1" spans="1:14">
      <c r="A1" s="52"/>
      <c r="B1" s="53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>
      <c r="A2" s="52"/>
      <c r="B2" s="762" t="s">
        <v>134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</row>
    <row r="3" spans="1:14">
      <c r="A3" s="52"/>
      <c r="B3" s="800" t="s">
        <v>842</v>
      </c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</row>
    <row r="4" spans="1:14">
      <c r="A4" s="52"/>
      <c r="B4" s="764" t="s">
        <v>1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</row>
    <row r="5" spans="1:14" ht="15.75" thickBot="1">
      <c r="A5" s="80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806"/>
      <c r="B6" s="802" t="s">
        <v>135</v>
      </c>
      <c r="C6" s="767" t="s">
        <v>873</v>
      </c>
      <c r="D6" s="767"/>
      <c r="E6" s="767"/>
      <c r="F6" s="803" t="s">
        <v>3</v>
      </c>
      <c r="G6" s="803"/>
      <c r="H6" s="804" t="s">
        <v>4</v>
      </c>
      <c r="I6" s="804"/>
      <c r="J6" s="804"/>
      <c r="K6" s="804"/>
      <c r="L6" s="804"/>
      <c r="M6" s="804"/>
      <c r="N6" s="804"/>
    </row>
    <row r="7" spans="1:14" ht="15.75" thickTop="1">
      <c r="A7" s="52"/>
      <c r="B7" s="802"/>
      <c r="C7" s="767"/>
      <c r="D7" s="767"/>
      <c r="E7" s="767"/>
      <c r="F7" s="803"/>
      <c r="G7" s="803"/>
      <c r="H7" s="804"/>
      <c r="I7" s="804"/>
      <c r="J7" s="804"/>
      <c r="K7" s="804"/>
      <c r="L7" s="804"/>
      <c r="M7" s="804"/>
      <c r="N7" s="804"/>
    </row>
    <row r="8" spans="1:14">
      <c r="A8" s="52"/>
      <c r="B8" s="119" t="s">
        <v>136</v>
      </c>
      <c r="C8" s="797" t="s">
        <v>35</v>
      </c>
      <c r="D8" s="797"/>
      <c r="E8" s="797"/>
      <c r="F8" s="798" t="s">
        <v>137</v>
      </c>
      <c r="G8" s="798"/>
      <c r="H8" s="799" t="s">
        <v>34</v>
      </c>
      <c r="I8" s="799"/>
      <c r="J8" s="799"/>
      <c r="K8" s="799"/>
      <c r="L8" s="799"/>
      <c r="M8" s="799"/>
      <c r="N8" s="799"/>
    </row>
    <row r="9" spans="1:14" ht="15.75" thickBot="1">
      <c r="A9" s="52"/>
      <c r="B9" s="757" t="s">
        <v>5</v>
      </c>
      <c r="C9" s="757"/>
      <c r="D9" s="758" t="s">
        <v>138</v>
      </c>
      <c r="E9" s="758"/>
      <c r="F9" s="758"/>
      <c r="G9" s="758"/>
      <c r="H9" s="758"/>
      <c r="I9" s="758"/>
      <c r="J9" s="758"/>
      <c r="K9" s="758"/>
      <c r="L9" s="758"/>
      <c r="M9" s="758"/>
      <c r="N9" s="758"/>
    </row>
    <row r="10" spans="1:14" ht="21" customHeight="1" thickTop="1" thickBot="1">
      <c r="A10" s="52"/>
      <c r="B10" s="757"/>
      <c r="C10" s="757"/>
      <c r="D10" s="120" t="s">
        <v>139</v>
      </c>
      <c r="E10" s="121">
        <v>2024</v>
      </c>
      <c r="F10" s="759" t="s">
        <v>7</v>
      </c>
      <c r="G10" s="759"/>
      <c r="H10" s="759" t="s">
        <v>7</v>
      </c>
      <c r="I10" s="759"/>
      <c r="J10" s="91" t="s">
        <v>7</v>
      </c>
      <c r="K10" s="759" t="s">
        <v>7</v>
      </c>
      <c r="L10" s="759"/>
      <c r="M10" s="761" t="s">
        <v>140</v>
      </c>
      <c r="N10" s="754" t="s">
        <v>9</v>
      </c>
    </row>
    <row r="11" spans="1:14" ht="46.5" thickTop="1" thickBot="1">
      <c r="A11" s="52"/>
      <c r="B11" s="757"/>
      <c r="C11" s="757"/>
      <c r="D11" s="4" t="s">
        <v>141</v>
      </c>
      <c r="E11" s="5" t="s">
        <v>11</v>
      </c>
      <c r="F11" s="6" t="s">
        <v>488</v>
      </c>
      <c r="G11" s="7" t="s">
        <v>11</v>
      </c>
      <c r="H11" s="6" t="s">
        <v>489</v>
      </c>
      <c r="I11" s="7" t="s">
        <v>11</v>
      </c>
      <c r="J11" s="8" t="s">
        <v>142</v>
      </c>
      <c r="K11" s="6" t="s">
        <v>13</v>
      </c>
      <c r="L11" s="7" t="s">
        <v>11</v>
      </c>
      <c r="M11" s="761"/>
      <c r="N11" s="754"/>
    </row>
    <row r="12" spans="1:14" ht="16.5" thickTop="1" thickBot="1">
      <c r="A12" s="52"/>
      <c r="B12" s="757"/>
      <c r="C12" s="757"/>
      <c r="D12" s="9" t="s">
        <v>14</v>
      </c>
      <c r="E12" s="9" t="s">
        <v>15</v>
      </c>
      <c r="F12" s="9" t="s">
        <v>16</v>
      </c>
      <c r="G12" s="9" t="s">
        <v>17</v>
      </c>
      <c r="H12" s="9" t="s">
        <v>18</v>
      </c>
      <c r="I12" s="9" t="s">
        <v>19</v>
      </c>
      <c r="J12" s="9" t="s">
        <v>20</v>
      </c>
      <c r="K12" s="9" t="s">
        <v>21</v>
      </c>
      <c r="L12" s="9" t="s">
        <v>22</v>
      </c>
      <c r="M12" s="9" t="s">
        <v>23</v>
      </c>
      <c r="N12" s="10" t="s">
        <v>24</v>
      </c>
    </row>
    <row r="13" spans="1:14" ht="15" customHeight="1" thickTop="1">
      <c r="A13" s="52"/>
      <c r="B13" s="755" t="s">
        <v>41</v>
      </c>
      <c r="C13" s="755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 ht="15" customHeight="1">
      <c r="A14" s="52"/>
      <c r="B14" s="122" t="s">
        <v>26</v>
      </c>
      <c r="C14" s="15" t="s">
        <v>27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 ht="15" customHeight="1">
      <c r="A15" s="52"/>
      <c r="B15" s="94" t="s">
        <v>43</v>
      </c>
      <c r="C15" s="123" t="s">
        <v>44</v>
      </c>
      <c r="D15" s="18">
        <v>14740268846.280001</v>
      </c>
      <c r="E15" s="18">
        <f>D15/D30*100</f>
        <v>63.044997421553738</v>
      </c>
      <c r="F15" s="18">
        <v>15294449000</v>
      </c>
      <c r="G15" s="18">
        <f>F15/F30*100</f>
        <v>60.554954383392356</v>
      </c>
      <c r="H15" s="294">
        <v>16073258100</v>
      </c>
      <c r="I15" s="18">
        <f>H15/H30*100</f>
        <v>64.343073745715031</v>
      </c>
      <c r="J15" s="18">
        <f>H15-F15</f>
        <v>778809100</v>
      </c>
      <c r="K15" s="294">
        <v>16066032825</v>
      </c>
      <c r="L15" s="18">
        <f>K15/K30*100</f>
        <v>64.401297441504695</v>
      </c>
      <c r="M15" s="18">
        <f>H15-K15</f>
        <v>7225275</v>
      </c>
      <c r="N15" s="19">
        <f>K15/H15*100</f>
        <v>99.955047850566146</v>
      </c>
    </row>
    <row r="16" spans="1:14" ht="15" customHeight="1">
      <c r="A16" s="52"/>
      <c r="B16" s="94" t="s">
        <v>45</v>
      </c>
      <c r="C16" s="123" t="s">
        <v>46</v>
      </c>
      <c r="D16" s="18">
        <v>2385384469</v>
      </c>
      <c r="E16" s="18">
        <f>D16/D30*100</f>
        <v>10.202429770164766</v>
      </c>
      <c r="F16" s="18">
        <v>2508370000</v>
      </c>
      <c r="G16" s="18">
        <f>F16/F30*100</f>
        <v>9.931330702182855</v>
      </c>
      <c r="H16" s="294">
        <v>2587844000</v>
      </c>
      <c r="I16" s="18">
        <f>H16/H30*100</f>
        <v>10.35943281060149</v>
      </c>
      <c r="J16" s="18">
        <f t="shared" ref="J16:J27" si="0">H16-F16</f>
        <v>79474000</v>
      </c>
      <c r="K16" s="294">
        <v>2578850214</v>
      </c>
      <c r="L16" s="18">
        <f>K16/K30*100</f>
        <v>10.337418172734379</v>
      </c>
      <c r="M16" s="18">
        <f t="shared" ref="M16:M27" si="1">H16-K16</f>
        <v>8993786</v>
      </c>
      <c r="N16" s="19">
        <f t="shared" ref="N16:N30" si="2">K16/H16*100</f>
        <v>99.652460271948385</v>
      </c>
    </row>
    <row r="17" spans="1:14" ht="15" customHeight="1">
      <c r="A17" s="52"/>
      <c r="B17" s="94" t="s">
        <v>47</v>
      </c>
      <c r="C17" s="123" t="s">
        <v>48</v>
      </c>
      <c r="D17" s="18">
        <v>4598913661.79</v>
      </c>
      <c r="E17" s="18">
        <f>D17/D30*100</f>
        <v>19.669824409116565</v>
      </c>
      <c r="F17" s="18">
        <v>4350193000</v>
      </c>
      <c r="G17" s="18">
        <f>F17/F30*100</f>
        <v>17.223617449308097</v>
      </c>
      <c r="H17" s="294">
        <v>4268493000</v>
      </c>
      <c r="I17" s="18">
        <f>H17/H30*100</f>
        <v>17.087261224410277</v>
      </c>
      <c r="J17" s="18">
        <f t="shared" si="0"/>
        <v>-81700000</v>
      </c>
      <c r="K17" s="294">
        <v>4260565040</v>
      </c>
      <c r="L17" s="18">
        <f>K17/K30*100</f>
        <v>17.078635366843674</v>
      </c>
      <c r="M17" s="18">
        <f t="shared" si="1"/>
        <v>7927960</v>
      </c>
      <c r="N17" s="19">
        <f t="shared" si="2"/>
        <v>99.814267939528065</v>
      </c>
    </row>
    <row r="18" spans="1:14" ht="15" customHeight="1">
      <c r="A18" s="52"/>
      <c r="B18" s="94" t="s">
        <v>49</v>
      </c>
      <c r="C18" s="123" t="s">
        <v>50</v>
      </c>
      <c r="D18" s="18">
        <v>0</v>
      </c>
      <c r="E18" s="18">
        <v>0</v>
      </c>
      <c r="F18" s="18">
        <v>0</v>
      </c>
      <c r="G18" s="18">
        <v>0</v>
      </c>
      <c r="H18" s="294">
        <v>0</v>
      </c>
      <c r="I18" s="18">
        <v>0</v>
      </c>
      <c r="J18" s="18">
        <f t="shared" si="0"/>
        <v>0</v>
      </c>
      <c r="K18" s="294">
        <v>0</v>
      </c>
      <c r="L18" s="18">
        <v>0</v>
      </c>
      <c r="M18" s="18">
        <f t="shared" si="1"/>
        <v>0</v>
      </c>
      <c r="N18" s="19"/>
    </row>
    <row r="19" spans="1:14" ht="15" customHeight="1">
      <c r="A19" s="52"/>
      <c r="B19" s="94" t="s">
        <v>51</v>
      </c>
      <c r="C19" s="123" t="s">
        <v>52</v>
      </c>
      <c r="D19" s="18">
        <v>0</v>
      </c>
      <c r="E19" s="18">
        <v>0</v>
      </c>
      <c r="F19" s="18">
        <v>0</v>
      </c>
      <c r="G19" s="18">
        <v>0</v>
      </c>
      <c r="H19" s="294">
        <v>0</v>
      </c>
      <c r="I19" s="18">
        <v>0</v>
      </c>
      <c r="J19" s="18">
        <f t="shared" si="0"/>
        <v>0</v>
      </c>
      <c r="K19" s="294">
        <v>0</v>
      </c>
      <c r="L19" s="18">
        <v>0</v>
      </c>
      <c r="M19" s="18">
        <f t="shared" si="1"/>
        <v>0</v>
      </c>
      <c r="N19" s="19"/>
    </row>
    <row r="20" spans="1:14" ht="15" customHeight="1">
      <c r="A20" s="52"/>
      <c r="B20" s="94" t="s">
        <v>53</v>
      </c>
      <c r="C20" s="123" t="s">
        <v>54</v>
      </c>
      <c r="D20" s="18">
        <v>7957018</v>
      </c>
      <c r="E20" s="18">
        <f>D20/D30</f>
        <v>3.4032634311134566E-4</v>
      </c>
      <c r="F20" s="18">
        <v>10000000</v>
      </c>
      <c r="G20" s="18">
        <f>F20/F30</f>
        <v>3.959276622740208E-4</v>
      </c>
      <c r="H20" s="294">
        <v>6500000</v>
      </c>
      <c r="I20" s="18">
        <f>H20/H30</f>
        <v>2.602023664058177E-4</v>
      </c>
      <c r="J20" s="18">
        <f t="shared" si="0"/>
        <v>-3500000</v>
      </c>
      <c r="K20" s="294">
        <v>6371073</v>
      </c>
      <c r="L20" s="18">
        <f>K20/K30</f>
        <v>2.5538685982022427E-4</v>
      </c>
      <c r="M20" s="18">
        <f t="shared" si="1"/>
        <v>128927</v>
      </c>
      <c r="N20" s="19">
        <f t="shared" si="2"/>
        <v>98.016507692307698</v>
      </c>
    </row>
    <row r="21" spans="1:14" ht="15" customHeight="1">
      <c r="A21" s="52"/>
      <c r="B21" s="94" t="s">
        <v>55</v>
      </c>
      <c r="C21" s="123" t="s">
        <v>56</v>
      </c>
      <c r="D21" s="18">
        <v>793755977.00999999</v>
      </c>
      <c r="E21" s="18">
        <f>D21/D30*100</f>
        <v>3.3949410316601853</v>
      </c>
      <c r="F21" s="18">
        <v>700000000</v>
      </c>
      <c r="G21" s="18">
        <f>F21/F30*100</f>
        <v>2.7714936359181457</v>
      </c>
      <c r="H21" s="294">
        <v>840397725</v>
      </c>
      <c r="I21" s="18">
        <f>H21/H30*100</f>
        <v>3.3642073348779324</v>
      </c>
      <c r="J21" s="18">
        <f t="shared" si="0"/>
        <v>140397725</v>
      </c>
      <c r="K21" s="294">
        <v>834684793</v>
      </c>
      <c r="L21" s="18">
        <f>K21/K30*100</f>
        <v>3.3458654173945881</v>
      </c>
      <c r="M21" s="18">
        <f t="shared" si="1"/>
        <v>5712932</v>
      </c>
      <c r="N21" s="19">
        <f t="shared" si="2"/>
        <v>99.320210915611412</v>
      </c>
    </row>
    <row r="22" spans="1:14" ht="15" customHeight="1">
      <c r="A22" s="52"/>
      <c r="B22" s="124"/>
      <c r="C22" s="125" t="s">
        <v>143</v>
      </c>
      <c r="D22" s="21">
        <v>22526279972.080002</v>
      </c>
      <c r="E22" s="21">
        <f>SUM(E15:E21)</f>
        <v>96.312532958838361</v>
      </c>
      <c r="F22" s="21">
        <v>22863012000</v>
      </c>
      <c r="G22" s="21">
        <f t="shared" ref="G22:M22" si="3">SUM(G15:G21)</f>
        <v>90.481792098463728</v>
      </c>
      <c r="H22" s="21">
        <f t="shared" si="3"/>
        <v>23776492825</v>
      </c>
      <c r="I22" s="21">
        <f t="shared" si="3"/>
        <v>95.154235317971143</v>
      </c>
      <c r="J22" s="21">
        <f t="shared" si="3"/>
        <v>913480825</v>
      </c>
      <c r="K22" s="21">
        <f t="shared" si="3"/>
        <v>23746503945</v>
      </c>
      <c r="L22" s="21">
        <f t="shared" si="3"/>
        <v>95.163471785337151</v>
      </c>
      <c r="M22" s="21">
        <f t="shared" si="3"/>
        <v>29988880</v>
      </c>
      <c r="N22" s="1">
        <f t="shared" si="2"/>
        <v>99.873871726075308</v>
      </c>
    </row>
    <row r="23" spans="1:14" ht="15" customHeight="1">
      <c r="A23" s="52"/>
      <c r="B23" s="94" t="s">
        <v>58</v>
      </c>
      <c r="C23" s="123" t="s">
        <v>59</v>
      </c>
      <c r="D23" s="18">
        <v>7242000</v>
      </c>
      <c r="E23" s="18">
        <f>D23/D30*100</f>
        <v>3.0974460241416639E-2</v>
      </c>
      <c r="F23" s="18">
        <v>700000</v>
      </c>
      <c r="G23" s="18">
        <f>F23/F30*100</f>
        <v>2.7714936359181457E-3</v>
      </c>
      <c r="H23" s="294">
        <v>4390000</v>
      </c>
      <c r="I23" s="18">
        <f>H23/H30*100</f>
        <v>1.7573667515715995E-2</v>
      </c>
      <c r="J23" s="18">
        <f t="shared" si="0"/>
        <v>3690000</v>
      </c>
      <c r="K23" s="294">
        <v>3812000</v>
      </c>
      <c r="L23" s="18">
        <f>K23/K30*100</f>
        <v>1.5280545516190052E-2</v>
      </c>
      <c r="M23" s="18">
        <f t="shared" si="1"/>
        <v>578000</v>
      </c>
      <c r="N23" s="19">
        <f t="shared" si="2"/>
        <v>86.833712984054671</v>
      </c>
    </row>
    <row r="24" spans="1:14" ht="15" customHeight="1">
      <c r="A24" s="52"/>
      <c r="B24" s="94" t="s">
        <v>60</v>
      </c>
      <c r="C24" s="123" t="s">
        <v>61</v>
      </c>
      <c r="D24" s="18">
        <v>729699242</v>
      </c>
      <c r="E24" s="18">
        <f>D24/D30*100</f>
        <v>3.1209666058438081</v>
      </c>
      <c r="F24" s="18">
        <v>693427000</v>
      </c>
      <c r="G24" s="18">
        <f>F24/F30*100</f>
        <v>2.7454693106768744</v>
      </c>
      <c r="H24" s="294">
        <v>1101127000</v>
      </c>
      <c r="I24" s="18">
        <f>H24/H30*100</f>
        <v>4.4079361709744438</v>
      </c>
      <c r="J24" s="18">
        <f t="shared" si="0"/>
        <v>407700000</v>
      </c>
      <c r="K24" s="294">
        <v>1095600772</v>
      </c>
      <c r="L24" s="18">
        <f>K24/K30*100</f>
        <v>4.3917569423187199</v>
      </c>
      <c r="M24" s="18">
        <f t="shared" si="1"/>
        <v>5526228</v>
      </c>
      <c r="N24" s="19">
        <f t="shared" si="2"/>
        <v>99.498129825170039</v>
      </c>
    </row>
    <row r="25" spans="1:14" ht="15" customHeight="1">
      <c r="A25" s="52"/>
      <c r="B25" s="124"/>
      <c r="C25" s="125" t="s">
        <v>144</v>
      </c>
      <c r="D25" s="21">
        <v>736941242</v>
      </c>
      <c r="E25" s="21">
        <f>SUM(E23:E24)</f>
        <v>3.1519410660852247</v>
      </c>
      <c r="F25" s="21">
        <v>694127000</v>
      </c>
      <c r="G25" s="21">
        <f t="shared" ref="G25:M25" si="4">SUM(G23:G24)</f>
        <v>2.7482408043127924</v>
      </c>
      <c r="H25" s="21">
        <f t="shared" si="4"/>
        <v>1105517000</v>
      </c>
      <c r="I25" s="21">
        <f t="shared" si="4"/>
        <v>4.4255098384901599</v>
      </c>
      <c r="J25" s="21">
        <f t="shared" si="4"/>
        <v>411390000</v>
      </c>
      <c r="K25" s="21">
        <f t="shared" si="4"/>
        <v>1099412772</v>
      </c>
      <c r="L25" s="21">
        <f t="shared" si="4"/>
        <v>4.4070374878349101</v>
      </c>
      <c r="M25" s="21">
        <f t="shared" si="4"/>
        <v>6104228</v>
      </c>
      <c r="N25" s="1">
        <f t="shared" si="2"/>
        <v>99.447839517619357</v>
      </c>
    </row>
    <row r="26" spans="1:14" ht="15" customHeight="1">
      <c r="A26" s="52"/>
      <c r="B26" s="94" t="s">
        <v>58</v>
      </c>
      <c r="C26" s="123" t="s">
        <v>59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f t="shared" si="0"/>
        <v>0</v>
      </c>
      <c r="K26" s="18">
        <v>0</v>
      </c>
      <c r="L26" s="18">
        <v>0</v>
      </c>
      <c r="M26" s="18">
        <f t="shared" si="1"/>
        <v>0</v>
      </c>
      <c r="N26" s="19"/>
    </row>
    <row r="27" spans="1:14" ht="15" customHeight="1">
      <c r="A27" s="52"/>
      <c r="B27" s="94" t="s">
        <v>60</v>
      </c>
      <c r="C27" s="123" t="s">
        <v>61</v>
      </c>
      <c r="D27" s="18">
        <v>117331485</v>
      </c>
      <c r="E27" s="18">
        <f>D27/D30*100</f>
        <v>0.50183366710837785</v>
      </c>
      <c r="F27" s="18">
        <v>1700000000</v>
      </c>
      <c r="G27" s="18">
        <f>F27/F30*100</f>
        <v>6.730770258658354</v>
      </c>
      <c r="H27" s="294">
        <v>98547000</v>
      </c>
      <c r="I27" s="18">
        <f>H27/H30*100</f>
        <v>0.39449480926452485</v>
      </c>
      <c r="J27" s="18">
        <f t="shared" si="0"/>
        <v>-1601453000</v>
      </c>
      <c r="K27" s="294">
        <v>100836630</v>
      </c>
      <c r="L27" s="18">
        <f>K27/K30*100</f>
        <v>0.40420742770572277</v>
      </c>
      <c r="M27" s="18">
        <f t="shared" si="1"/>
        <v>-2289630</v>
      </c>
      <c r="N27" s="19">
        <f t="shared" si="2"/>
        <v>102.32338883984291</v>
      </c>
    </row>
    <row r="28" spans="1:14" ht="15" customHeight="1">
      <c r="A28" s="52"/>
      <c r="B28" s="124"/>
      <c r="C28" s="125" t="s">
        <v>145</v>
      </c>
      <c r="D28" s="21">
        <v>117331485</v>
      </c>
      <c r="E28" s="21">
        <f>SUM(E26:E27)</f>
        <v>0.50183366710837785</v>
      </c>
      <c r="F28" s="21">
        <v>1700000000</v>
      </c>
      <c r="G28" s="21">
        <f t="shared" ref="G28:M28" si="5">SUM(G26:G27)</f>
        <v>6.730770258658354</v>
      </c>
      <c r="H28" s="21">
        <f t="shared" si="5"/>
        <v>98547000</v>
      </c>
      <c r="I28" s="21">
        <f t="shared" si="5"/>
        <v>0.39449480926452485</v>
      </c>
      <c r="J28" s="21">
        <f t="shared" si="5"/>
        <v>-1601453000</v>
      </c>
      <c r="K28" s="21">
        <f t="shared" si="5"/>
        <v>100836630</v>
      </c>
      <c r="L28" s="21">
        <f t="shared" si="5"/>
        <v>0.40420742770572277</v>
      </c>
      <c r="M28" s="21">
        <f t="shared" si="5"/>
        <v>-2289630</v>
      </c>
      <c r="N28" s="1">
        <f t="shared" si="2"/>
        <v>102.32338883984291</v>
      </c>
    </row>
    <row r="29" spans="1:14" ht="15" customHeight="1">
      <c r="A29" s="52"/>
      <c r="B29" s="126"/>
      <c r="C29" s="127" t="s">
        <v>146</v>
      </c>
      <c r="D29" s="129">
        <v>854272727</v>
      </c>
      <c r="E29" s="129">
        <f>E25+E28</f>
        <v>3.6537747331936026</v>
      </c>
      <c r="F29" s="129">
        <v>2394127000</v>
      </c>
      <c r="G29" s="129">
        <f t="shared" ref="G29:M29" si="6">G25+G28</f>
        <v>9.4790110629711464</v>
      </c>
      <c r="H29" s="129">
        <f t="shared" si="6"/>
        <v>1204064000</v>
      </c>
      <c r="I29" s="129">
        <f t="shared" si="6"/>
        <v>4.8200046477546845</v>
      </c>
      <c r="J29" s="129">
        <f t="shared" si="6"/>
        <v>-1190063000</v>
      </c>
      <c r="K29" s="129">
        <f t="shared" si="6"/>
        <v>1200249402</v>
      </c>
      <c r="L29" s="129">
        <f t="shared" si="6"/>
        <v>4.8112449155406329</v>
      </c>
      <c r="M29" s="129">
        <f t="shared" si="6"/>
        <v>3814598</v>
      </c>
      <c r="N29" s="286">
        <f t="shared" si="2"/>
        <v>99.683189763999252</v>
      </c>
    </row>
    <row r="30" spans="1:14" ht="15" customHeight="1">
      <c r="A30" s="52"/>
      <c r="B30" s="126"/>
      <c r="C30" s="127" t="s">
        <v>147</v>
      </c>
      <c r="D30" s="129">
        <v>23380552699.080002</v>
      </c>
      <c r="E30" s="129">
        <f>E22+E29</f>
        <v>99.966307692031961</v>
      </c>
      <c r="F30" s="129">
        <v>25257139000</v>
      </c>
      <c r="G30" s="129">
        <f t="shared" ref="G30:M30" si="7">G22+G29</f>
        <v>99.960803161434882</v>
      </c>
      <c r="H30" s="129">
        <f t="shared" si="7"/>
        <v>24980556825</v>
      </c>
      <c r="I30" s="129">
        <f t="shared" si="7"/>
        <v>99.974239965725829</v>
      </c>
      <c r="J30" s="129">
        <f t="shared" si="7"/>
        <v>-276582175</v>
      </c>
      <c r="K30" s="129">
        <f t="shared" si="7"/>
        <v>24946753347</v>
      </c>
      <c r="L30" s="129">
        <f t="shared" si="7"/>
        <v>99.974716700877778</v>
      </c>
      <c r="M30" s="129">
        <f t="shared" si="7"/>
        <v>33803478</v>
      </c>
      <c r="N30" s="286">
        <f t="shared" si="2"/>
        <v>99.864680846640823</v>
      </c>
    </row>
    <row r="31" spans="1:14" ht="15" customHeight="1">
      <c r="A31" s="52"/>
      <c r="B31" s="124"/>
      <c r="C31" s="125" t="s">
        <v>148</v>
      </c>
      <c r="D31" s="21">
        <v>132495237</v>
      </c>
      <c r="E31" s="21"/>
      <c r="F31" s="21"/>
      <c r="G31" s="21"/>
      <c r="H31" s="21"/>
      <c r="I31" s="21"/>
      <c r="J31" s="21"/>
      <c r="K31" s="505">
        <v>206820383</v>
      </c>
      <c r="L31" s="21"/>
      <c r="M31" s="21"/>
      <c r="N31" s="1"/>
    </row>
    <row r="32" spans="1:14" ht="15" customHeight="1">
      <c r="A32" s="52"/>
      <c r="B32" s="124"/>
      <c r="C32" s="125" t="s">
        <v>149</v>
      </c>
      <c r="D32" s="21">
        <v>20492398</v>
      </c>
      <c r="E32" s="21"/>
      <c r="F32" s="21"/>
      <c r="G32" s="21"/>
      <c r="H32" s="21"/>
      <c r="I32" s="21"/>
      <c r="J32" s="21"/>
      <c r="K32" s="505">
        <v>57365272</v>
      </c>
      <c r="L32" s="21"/>
      <c r="M32" s="21"/>
      <c r="N32" s="1"/>
    </row>
    <row r="33" spans="1:14" ht="15" customHeight="1" thickBot="1">
      <c r="A33" s="52"/>
      <c r="B33" s="126"/>
      <c r="C33" s="127" t="s">
        <v>150</v>
      </c>
      <c r="D33" s="129">
        <v>23533540334.080002</v>
      </c>
      <c r="E33" s="129"/>
      <c r="F33" s="129"/>
      <c r="G33" s="129"/>
      <c r="H33" s="129"/>
      <c r="I33" s="129"/>
      <c r="J33" s="129"/>
      <c r="K33" s="129">
        <f>K30+K31+K32</f>
        <v>25210939002</v>
      </c>
      <c r="L33" s="129"/>
      <c r="M33" s="129"/>
      <c r="N33" s="130"/>
    </row>
    <row r="34" spans="1:14" ht="15" customHeight="1" thickTop="1">
      <c r="A34" s="52"/>
      <c r="B34" s="752" t="s">
        <v>151</v>
      </c>
      <c r="C34" s="7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 ht="15" customHeight="1">
      <c r="A35" s="52"/>
      <c r="B35" s="93" t="s">
        <v>42</v>
      </c>
      <c r="C35" s="15" t="s">
        <v>27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 ht="15" customHeight="1">
      <c r="A36" s="52"/>
      <c r="B36" s="516"/>
      <c r="C36" s="506" t="s">
        <v>152</v>
      </c>
      <c r="D36" s="507">
        <v>22526279972.080002</v>
      </c>
      <c r="E36" s="507">
        <v>96.3</v>
      </c>
      <c r="F36" s="507">
        <v>22863012000</v>
      </c>
      <c r="G36" s="507">
        <f t="shared" ref="G36:M36" si="8">SUM(G38:G51)</f>
        <v>90.520988937028847</v>
      </c>
      <c r="H36" s="507">
        <f t="shared" si="8"/>
        <v>23776492825</v>
      </c>
      <c r="I36" s="507">
        <f t="shared" si="8"/>
        <v>95.179995352245314</v>
      </c>
      <c r="J36" s="507">
        <f t="shared" si="8"/>
        <v>913480825</v>
      </c>
      <c r="K36" s="507">
        <f t="shared" si="8"/>
        <v>23746503945</v>
      </c>
      <c r="L36" s="507">
        <f t="shared" si="8"/>
        <v>95.188755084459359</v>
      </c>
      <c r="M36" s="507">
        <f t="shared" si="8"/>
        <v>29988880</v>
      </c>
      <c r="N36" s="517">
        <f>K36/H36*100</f>
        <v>99.873871726075308</v>
      </c>
    </row>
    <row r="37" spans="1:14" ht="15" customHeight="1">
      <c r="A37" s="52"/>
      <c r="B37" s="516" t="s">
        <v>153</v>
      </c>
      <c r="C37" s="508" t="s">
        <v>154</v>
      </c>
      <c r="D37" s="294"/>
      <c r="E37" s="294"/>
      <c r="F37" s="294"/>
      <c r="G37" s="294"/>
      <c r="H37" s="294"/>
      <c r="I37" s="294"/>
      <c r="J37" s="294"/>
      <c r="K37" s="295"/>
      <c r="L37" s="294"/>
      <c r="M37" s="294"/>
      <c r="N37" s="518"/>
    </row>
    <row r="38" spans="1:14" ht="15" customHeight="1">
      <c r="A38" s="52"/>
      <c r="B38" s="516" t="s">
        <v>196</v>
      </c>
      <c r="C38" s="508" t="s">
        <v>197</v>
      </c>
      <c r="D38" s="294">
        <v>11588880251</v>
      </c>
      <c r="E38" s="294">
        <v>49.6</v>
      </c>
      <c r="F38" s="294">
        <v>11195057300</v>
      </c>
      <c r="G38" s="297">
        <f>F38/F30*100</f>
        <v>44.324328658127115</v>
      </c>
      <c r="H38" s="294">
        <f>F38+J38</f>
        <v>12235726100</v>
      </c>
      <c r="I38" s="297">
        <f>H38/H30*100</f>
        <v>48.980998244821947</v>
      </c>
      <c r="J38" s="294">
        <v>1040668800</v>
      </c>
      <c r="K38" s="294">
        <v>12227844727</v>
      </c>
      <c r="L38" s="297">
        <f>K38/K30*100</f>
        <v>49.015775948538305</v>
      </c>
      <c r="M38" s="294">
        <f>H38-K38</f>
        <v>7881373</v>
      </c>
      <c r="N38" s="519">
        <f t="shared" ref="N38:N51" si="9">K38/H38*100</f>
        <v>99.935587206385733</v>
      </c>
    </row>
    <row r="39" spans="1:14" ht="15" customHeight="1">
      <c r="A39" s="52"/>
      <c r="B39" s="516" t="s">
        <v>198</v>
      </c>
      <c r="C39" s="508" t="s">
        <v>199</v>
      </c>
      <c r="D39" s="294">
        <v>403346602</v>
      </c>
      <c r="E39" s="294">
        <v>1.7</v>
      </c>
      <c r="F39" s="294">
        <v>469800000</v>
      </c>
      <c r="G39" s="297">
        <f>F39/F30*100</f>
        <v>1.86006815736335</v>
      </c>
      <c r="H39" s="294">
        <f t="shared" ref="H39:H51" si="10">F39+J39</f>
        <v>486920000</v>
      </c>
      <c r="I39" s="297">
        <f>H39/H30*100</f>
        <v>1.9491959423126271</v>
      </c>
      <c r="J39" s="294">
        <v>17120000</v>
      </c>
      <c r="K39" s="294">
        <v>484304453</v>
      </c>
      <c r="L39" s="297">
        <f>K39/K30*100</f>
        <v>1.9413526332004265</v>
      </c>
      <c r="M39" s="294">
        <f t="shared" ref="M39:M51" si="11">H39-K39</f>
        <v>2615547</v>
      </c>
      <c r="N39" s="519">
        <f t="shared" si="9"/>
        <v>99.46283845395547</v>
      </c>
    </row>
    <row r="40" spans="1:14" ht="15" customHeight="1">
      <c r="A40" s="52"/>
      <c r="B40" s="516" t="s">
        <v>200</v>
      </c>
      <c r="C40" s="508" t="s">
        <v>201</v>
      </c>
      <c r="D40" s="294">
        <v>145881784</v>
      </c>
      <c r="E40" s="294">
        <v>0.6</v>
      </c>
      <c r="F40" s="294">
        <v>159850000</v>
      </c>
      <c r="G40" s="297">
        <f>F40/F30*100</f>
        <v>0.63289036814502231</v>
      </c>
      <c r="H40" s="294">
        <f t="shared" si="10"/>
        <v>171823900</v>
      </c>
      <c r="I40" s="297">
        <f>H40/H30*100</f>
        <v>0.6878305443857935</v>
      </c>
      <c r="J40" s="294">
        <v>11973900</v>
      </c>
      <c r="K40" s="294">
        <v>171537388</v>
      </c>
      <c r="L40" s="297">
        <f>K40/K30*100</f>
        <v>0.68761407792821438</v>
      </c>
      <c r="M40" s="294">
        <f t="shared" si="11"/>
        <v>286512</v>
      </c>
      <c r="N40" s="519">
        <f t="shared" si="9"/>
        <v>99.833252533553249</v>
      </c>
    </row>
    <row r="41" spans="1:14" ht="15" customHeight="1">
      <c r="A41" s="52"/>
      <c r="B41" s="516" t="s">
        <v>202</v>
      </c>
      <c r="C41" s="508" t="s">
        <v>203</v>
      </c>
      <c r="D41" s="294">
        <v>286743416.27999997</v>
      </c>
      <c r="E41" s="294">
        <v>1.2</v>
      </c>
      <c r="F41" s="294">
        <v>355806000</v>
      </c>
      <c r="G41" s="297">
        <f>F41/F30*100</f>
        <v>1.4087343780307027</v>
      </c>
      <c r="H41" s="294">
        <f t="shared" si="10"/>
        <v>323675525</v>
      </c>
      <c r="I41" s="297">
        <f>H41/H30*100</f>
        <v>1.2957098085022369</v>
      </c>
      <c r="J41" s="294">
        <v>-32130475</v>
      </c>
      <c r="K41" s="294">
        <v>323549086</v>
      </c>
      <c r="L41" s="297">
        <f>K41/K30*100</f>
        <v>1.2969586923779353</v>
      </c>
      <c r="M41" s="294">
        <f t="shared" si="11"/>
        <v>126439</v>
      </c>
      <c r="N41" s="519">
        <f t="shared" si="9"/>
        <v>99.960936496511437</v>
      </c>
    </row>
    <row r="42" spans="1:14" ht="15" customHeight="1">
      <c r="A42" s="52"/>
      <c r="B42" s="516" t="s">
        <v>204</v>
      </c>
      <c r="C42" s="508" t="s">
        <v>205</v>
      </c>
      <c r="D42" s="294">
        <v>392239933</v>
      </c>
      <c r="E42" s="294">
        <v>1.7</v>
      </c>
      <c r="F42" s="294">
        <v>381100000</v>
      </c>
      <c r="G42" s="297">
        <f>F42/F30*100</f>
        <v>1.5088803209262933</v>
      </c>
      <c r="H42" s="294">
        <f t="shared" si="10"/>
        <v>411112400</v>
      </c>
      <c r="I42" s="297">
        <f>H42/H30*100</f>
        <v>1.6457295282888473</v>
      </c>
      <c r="J42" s="294">
        <v>30012400</v>
      </c>
      <c r="K42" s="294">
        <v>410785775</v>
      </c>
      <c r="L42" s="297">
        <f>K42/K30*100</f>
        <v>1.6466502445673941</v>
      </c>
      <c r="M42" s="294">
        <f t="shared" si="11"/>
        <v>326625</v>
      </c>
      <c r="N42" s="519">
        <f t="shared" si="9"/>
        <v>99.920550924759269</v>
      </c>
    </row>
    <row r="43" spans="1:14" ht="15" customHeight="1">
      <c r="A43" s="52"/>
      <c r="B43" s="516" t="s">
        <v>206</v>
      </c>
      <c r="C43" s="508" t="s">
        <v>207</v>
      </c>
      <c r="D43" s="294">
        <v>1256964687</v>
      </c>
      <c r="E43" s="294">
        <v>5.4</v>
      </c>
      <c r="F43" s="294">
        <v>1288080000</v>
      </c>
      <c r="G43" s="297">
        <f>F43/F30*100</f>
        <v>5.0998650322192072</v>
      </c>
      <c r="H43" s="294">
        <f t="shared" si="10"/>
        <v>1305619500</v>
      </c>
      <c r="I43" s="297">
        <f>H43/H30*100</f>
        <v>5.2265428234704689</v>
      </c>
      <c r="J43" s="294">
        <v>17539500</v>
      </c>
      <c r="K43" s="294">
        <v>1303352705</v>
      </c>
      <c r="L43" s="297">
        <f>K43/K30*100</f>
        <v>5.2245383873037579</v>
      </c>
      <c r="M43" s="294">
        <f t="shared" si="11"/>
        <v>2266795</v>
      </c>
      <c r="N43" s="519">
        <f t="shared" si="9"/>
        <v>99.826381652541187</v>
      </c>
    </row>
    <row r="44" spans="1:14" ht="15" customHeight="1">
      <c r="A44" s="52"/>
      <c r="B44" s="516" t="s">
        <v>208</v>
      </c>
      <c r="C44" s="508" t="s">
        <v>209</v>
      </c>
      <c r="D44" s="294">
        <v>395319460</v>
      </c>
      <c r="E44" s="294">
        <v>1.7</v>
      </c>
      <c r="F44" s="294">
        <v>410600000</v>
      </c>
      <c r="G44" s="297">
        <f>F44/F30*100</f>
        <v>1.6256789812971295</v>
      </c>
      <c r="H44" s="294">
        <f t="shared" si="10"/>
        <v>426202000</v>
      </c>
      <c r="I44" s="297">
        <f>H44/H30*100</f>
        <v>1.7061349071829588</v>
      </c>
      <c r="J44" s="294">
        <v>15602000</v>
      </c>
      <c r="K44" s="294">
        <v>425414445</v>
      </c>
      <c r="L44" s="297">
        <f>K44/K30*100</f>
        <v>1.705289819010291</v>
      </c>
      <c r="M44" s="294">
        <f t="shared" si="11"/>
        <v>787555</v>
      </c>
      <c r="N44" s="519">
        <f t="shared" si="9"/>
        <v>99.815215555065436</v>
      </c>
    </row>
    <row r="45" spans="1:14" ht="15" customHeight="1">
      <c r="A45" s="52"/>
      <c r="B45" s="516" t="s">
        <v>210</v>
      </c>
      <c r="C45" s="508" t="s">
        <v>211</v>
      </c>
      <c r="D45" s="294">
        <v>161456069</v>
      </c>
      <c r="E45" s="294">
        <v>0.7</v>
      </c>
      <c r="F45" s="294">
        <v>166540000</v>
      </c>
      <c r="G45" s="297">
        <f>F45/F30*100</f>
        <v>0.6593779287511542</v>
      </c>
      <c r="H45" s="294">
        <f t="shared" si="10"/>
        <v>175524000</v>
      </c>
      <c r="I45" s="297">
        <f>H45/H30*100</f>
        <v>0.70264246401561148</v>
      </c>
      <c r="J45" s="294">
        <v>8984000</v>
      </c>
      <c r="K45" s="294">
        <v>175524000</v>
      </c>
      <c r="L45" s="297">
        <f>K45/K30*100</f>
        <v>0.70359456222028927</v>
      </c>
      <c r="M45" s="294">
        <f t="shared" si="11"/>
        <v>0</v>
      </c>
      <c r="N45" s="519">
        <f t="shared" si="9"/>
        <v>100</v>
      </c>
    </row>
    <row r="46" spans="1:14" ht="15" customHeight="1">
      <c r="A46" s="52"/>
      <c r="B46" s="516" t="s">
        <v>212</v>
      </c>
      <c r="C46" s="508" t="s">
        <v>213</v>
      </c>
      <c r="D46" s="294">
        <v>3049360735</v>
      </c>
      <c r="E46" s="294">
        <v>13</v>
      </c>
      <c r="F46" s="294">
        <v>3295907000</v>
      </c>
      <c r="G46" s="297">
        <f>F46/F30*100</f>
        <v>13.049407535825811</v>
      </c>
      <c r="H46" s="294">
        <f t="shared" si="10"/>
        <v>3445071600</v>
      </c>
      <c r="I46" s="297">
        <f>H46/H30*100</f>
        <v>13.791012042422718</v>
      </c>
      <c r="J46" s="294">
        <v>149164600</v>
      </c>
      <c r="K46" s="294">
        <v>3439579042</v>
      </c>
      <c r="L46" s="297">
        <f>K46/K30*100</f>
        <v>13.787682084946058</v>
      </c>
      <c r="M46" s="294">
        <f t="shared" si="11"/>
        <v>5492558</v>
      </c>
      <c r="N46" s="519">
        <f t="shared" si="9"/>
        <v>99.840567667737304</v>
      </c>
    </row>
    <row r="47" spans="1:14" ht="15" customHeight="1">
      <c r="A47" s="52"/>
      <c r="B47" s="516" t="s">
        <v>214</v>
      </c>
      <c r="C47" s="508" t="s">
        <v>215</v>
      </c>
      <c r="D47" s="294">
        <v>86820650</v>
      </c>
      <c r="E47" s="294">
        <v>0.4</v>
      </c>
      <c r="F47" s="294">
        <v>89400000</v>
      </c>
      <c r="G47" s="297">
        <f>F47/F30*100</f>
        <v>0.35395933007297459</v>
      </c>
      <c r="H47" s="294">
        <f t="shared" si="10"/>
        <v>95018000</v>
      </c>
      <c r="I47" s="297">
        <f>H47/H30*100</f>
        <v>0.38036782232535365</v>
      </c>
      <c r="J47" s="294">
        <v>5618000</v>
      </c>
      <c r="K47" s="294">
        <v>94090772</v>
      </c>
      <c r="L47" s="297">
        <f>K47/K30*100</f>
        <v>0.37716640194109663</v>
      </c>
      <c r="M47" s="294">
        <f t="shared" si="11"/>
        <v>927228</v>
      </c>
      <c r="N47" s="519">
        <f t="shared" si="9"/>
        <v>99.024155423182975</v>
      </c>
    </row>
    <row r="48" spans="1:14" ht="15" customHeight="1">
      <c r="A48" s="52"/>
      <c r="B48" s="516" t="s">
        <v>216</v>
      </c>
      <c r="C48" s="508" t="s">
        <v>217</v>
      </c>
      <c r="D48" s="294">
        <v>219367626</v>
      </c>
      <c r="E48" s="294">
        <v>0.9</v>
      </c>
      <c r="F48" s="294">
        <v>214758000</v>
      </c>
      <c r="G48" s="297">
        <f>F48/F30*100</f>
        <v>0.85028632894644174</v>
      </c>
      <c r="H48" s="294">
        <f t="shared" si="10"/>
        <v>254746520</v>
      </c>
      <c r="I48" s="297">
        <f>H48/H30*100</f>
        <v>1.0197791898099533</v>
      </c>
      <c r="J48" s="294">
        <v>39988520</v>
      </c>
      <c r="K48" s="294">
        <v>254376394</v>
      </c>
      <c r="L48" s="297">
        <f>K48/K30*100</f>
        <v>1.0196773522458797</v>
      </c>
      <c r="M48" s="294">
        <f t="shared" si="11"/>
        <v>370126</v>
      </c>
      <c r="N48" s="519">
        <f t="shared" si="9"/>
        <v>99.854708123196346</v>
      </c>
    </row>
    <row r="49" spans="1:14" ht="15" customHeight="1">
      <c r="A49" s="52"/>
      <c r="B49" s="516" t="s">
        <v>218</v>
      </c>
      <c r="C49" s="508" t="s">
        <v>219</v>
      </c>
      <c r="D49" s="294">
        <v>657566669.26999998</v>
      </c>
      <c r="E49" s="294">
        <v>2.8</v>
      </c>
      <c r="F49" s="294">
        <v>542842000</v>
      </c>
      <c r="G49" s="297">
        <f>F49/F30*100</f>
        <v>2.1492616404415399</v>
      </c>
      <c r="H49" s="294">
        <f t="shared" si="10"/>
        <v>673531480</v>
      </c>
      <c r="I49" s="297">
        <f>H49/H30*100</f>
        <v>2.6962228453048103</v>
      </c>
      <c r="J49" s="294">
        <v>130689480</v>
      </c>
      <c r="K49" s="294">
        <v>667819777</v>
      </c>
      <c r="L49" s="297">
        <f>K49/K30*100</f>
        <v>2.6769807185363037</v>
      </c>
      <c r="M49" s="294">
        <f t="shared" si="11"/>
        <v>5711703</v>
      </c>
      <c r="N49" s="519">
        <f t="shared" si="9"/>
        <v>99.151976831134903</v>
      </c>
    </row>
    <row r="50" spans="1:14" ht="15" customHeight="1">
      <c r="A50" s="52"/>
      <c r="B50" s="516" t="s">
        <v>220</v>
      </c>
      <c r="C50" s="508" t="s">
        <v>221</v>
      </c>
      <c r="D50" s="294">
        <v>3673373289.5300002</v>
      </c>
      <c r="E50" s="294">
        <v>15.7</v>
      </c>
      <c r="F50" s="294">
        <v>4027924700</v>
      </c>
      <c r="G50" s="297">
        <f>F50/F30*100</f>
        <v>15.947668102867866</v>
      </c>
      <c r="H50" s="294">
        <f t="shared" si="10"/>
        <v>3529314800</v>
      </c>
      <c r="I50" s="297">
        <f>H50/H30*100</f>
        <v>14.128247119247311</v>
      </c>
      <c r="J50" s="294">
        <v>-498609900</v>
      </c>
      <c r="K50" s="509">
        <v>3526737407</v>
      </c>
      <c r="L50" s="297">
        <f>K50/K30*100</f>
        <v>14.137059672432734</v>
      </c>
      <c r="M50" s="294">
        <f t="shared" si="11"/>
        <v>2577393</v>
      </c>
      <c r="N50" s="519">
        <f t="shared" si="9"/>
        <v>99.926971858673525</v>
      </c>
    </row>
    <row r="51" spans="1:14" ht="15" customHeight="1">
      <c r="A51" s="52"/>
      <c r="B51" s="516" t="s">
        <v>222</v>
      </c>
      <c r="C51" s="508" t="s">
        <v>223</v>
      </c>
      <c r="D51" s="294">
        <v>208958800</v>
      </c>
      <c r="E51" s="294">
        <v>0.9</v>
      </c>
      <c r="F51" s="294">
        <v>265347000</v>
      </c>
      <c r="G51" s="297">
        <f>F51/F30*100</f>
        <v>1.050582174014246</v>
      </c>
      <c r="H51" s="294">
        <f t="shared" si="10"/>
        <v>242207000</v>
      </c>
      <c r="I51" s="297">
        <f>H51/H30*100</f>
        <v>0.96958207015467524</v>
      </c>
      <c r="J51" s="294">
        <v>-23140000</v>
      </c>
      <c r="K51" s="294">
        <v>241587974</v>
      </c>
      <c r="L51" s="297">
        <f>K51/K30*100</f>
        <v>0.96841448921068696</v>
      </c>
      <c r="M51" s="294">
        <f t="shared" si="11"/>
        <v>619026</v>
      </c>
      <c r="N51" s="519">
        <f t="shared" si="9"/>
        <v>99.744422745833106</v>
      </c>
    </row>
    <row r="52" spans="1:14" ht="17.25" customHeight="1">
      <c r="A52" s="52"/>
      <c r="B52" s="516"/>
      <c r="C52" s="506" t="s">
        <v>156</v>
      </c>
      <c r="D52" s="507">
        <v>854272727</v>
      </c>
      <c r="E52" s="507">
        <v>3.7</v>
      </c>
      <c r="F52" s="507">
        <v>2394127000</v>
      </c>
      <c r="G52" s="507">
        <f t="shared" ref="G52:M52" si="12">G119+G129</f>
        <v>9.4790110629711464</v>
      </c>
      <c r="H52" s="507">
        <f t="shared" si="12"/>
        <v>1204064000</v>
      </c>
      <c r="I52" s="507">
        <f t="shared" si="12"/>
        <v>4.8200046477546845</v>
      </c>
      <c r="J52" s="507">
        <f t="shared" si="12"/>
        <v>-1190063000</v>
      </c>
      <c r="K52" s="507">
        <f t="shared" si="12"/>
        <v>1200249402</v>
      </c>
      <c r="L52" s="507">
        <f t="shared" si="12"/>
        <v>4.8112449155406321</v>
      </c>
      <c r="M52" s="507">
        <f t="shared" si="12"/>
        <v>3814598</v>
      </c>
      <c r="N52" s="517">
        <f>K52/H52*100</f>
        <v>99.683189763999252</v>
      </c>
    </row>
    <row r="53" spans="1:14" ht="15" customHeight="1">
      <c r="A53" s="52"/>
      <c r="B53" s="516" t="s">
        <v>153</v>
      </c>
      <c r="C53" s="508" t="s">
        <v>154</v>
      </c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518"/>
    </row>
    <row r="54" spans="1:14" ht="15" customHeight="1">
      <c r="A54" s="52"/>
      <c r="B54" s="516" t="s">
        <v>224</v>
      </c>
      <c r="C54" s="508" t="s">
        <v>225</v>
      </c>
      <c r="D54" s="294">
        <v>0</v>
      </c>
      <c r="E54" s="294">
        <v>0</v>
      </c>
      <c r="F54" s="294">
        <v>5000000</v>
      </c>
      <c r="G54" s="297">
        <f>F54/F30*100</f>
        <v>1.9796383113701039E-2</v>
      </c>
      <c r="H54" s="294">
        <f>F54+J54</f>
        <v>3500000</v>
      </c>
      <c r="I54" s="297">
        <f>H54/H30*100</f>
        <v>1.4010896652620952E-2</v>
      </c>
      <c r="J54" s="294">
        <v>-1500000</v>
      </c>
      <c r="K54" s="294">
        <v>2865309</v>
      </c>
      <c r="L54" s="297">
        <f>K54/K30*100</f>
        <v>1.1485699001167103E-2</v>
      </c>
      <c r="M54" s="294">
        <f t="shared" ref="M54:M115" si="13">H54-K54</f>
        <v>634691</v>
      </c>
      <c r="N54" s="519">
        <f t="shared" ref="N54:N118" si="14">K54/H54*100</f>
        <v>81.865971428571427</v>
      </c>
    </row>
    <row r="55" spans="1:14" ht="15" customHeight="1">
      <c r="A55" s="52"/>
      <c r="B55" s="516" t="s">
        <v>226</v>
      </c>
      <c r="C55" s="508" t="s">
        <v>227</v>
      </c>
      <c r="D55" s="294">
        <v>3320000</v>
      </c>
      <c r="E55" s="294">
        <v>0</v>
      </c>
      <c r="F55" s="294">
        <v>0</v>
      </c>
      <c r="G55" s="297">
        <f>F55/F30*100</f>
        <v>0</v>
      </c>
      <c r="H55" s="294">
        <f t="shared" ref="H55:H118" si="15">F55+J55</f>
        <v>0</v>
      </c>
      <c r="I55" s="297">
        <f>H55/H30*100</f>
        <v>0</v>
      </c>
      <c r="J55" s="294">
        <v>0</v>
      </c>
      <c r="K55" s="294"/>
      <c r="L55" s="297">
        <f>K55/K30*100</f>
        <v>0</v>
      </c>
      <c r="M55" s="294">
        <f t="shared" si="13"/>
        <v>0</v>
      </c>
      <c r="N55" s="519"/>
    </row>
    <row r="56" spans="1:14" ht="15" customHeight="1">
      <c r="A56" s="52"/>
      <c r="B56" s="516" t="s">
        <v>228</v>
      </c>
      <c r="C56" s="508" t="s">
        <v>506</v>
      </c>
      <c r="D56" s="294">
        <v>0</v>
      </c>
      <c r="E56" s="294">
        <v>0</v>
      </c>
      <c r="F56" s="294">
        <v>578000</v>
      </c>
      <c r="G56" s="297">
        <f>F56/F30*100</f>
        <v>2.2884618879438403E-3</v>
      </c>
      <c r="H56" s="294">
        <f t="shared" si="15"/>
        <v>578000</v>
      </c>
      <c r="I56" s="297">
        <f>H56/H30*100</f>
        <v>2.3137995043471175E-3</v>
      </c>
      <c r="J56" s="294">
        <v>0</v>
      </c>
      <c r="K56" s="294">
        <v>0</v>
      </c>
      <c r="L56" s="297">
        <f>K56/K30*100</f>
        <v>0</v>
      </c>
      <c r="M56" s="294">
        <f t="shared" si="13"/>
        <v>578000</v>
      </c>
      <c r="N56" s="519">
        <f t="shared" si="14"/>
        <v>0</v>
      </c>
    </row>
    <row r="57" spans="1:14" ht="18">
      <c r="A57" s="52"/>
      <c r="B57" s="516" t="s">
        <v>846</v>
      </c>
      <c r="C57" s="510" t="s">
        <v>847</v>
      </c>
      <c r="D57" s="294">
        <v>0</v>
      </c>
      <c r="E57" s="294"/>
      <c r="F57" s="294">
        <v>0</v>
      </c>
      <c r="G57" s="297">
        <f>F57/F30*100</f>
        <v>0</v>
      </c>
      <c r="H57" s="294">
        <f t="shared" si="15"/>
        <v>3690000</v>
      </c>
      <c r="I57" s="297">
        <f>H57/H30*100</f>
        <v>1.4771488185191806E-2</v>
      </c>
      <c r="J57" s="294">
        <v>3690000</v>
      </c>
      <c r="K57" s="294">
        <v>3690000</v>
      </c>
      <c r="L57" s="297">
        <f>K57/K30*100</f>
        <v>1.4791503923069594E-2</v>
      </c>
      <c r="M57" s="294">
        <f t="shared" si="13"/>
        <v>0</v>
      </c>
      <c r="N57" s="519">
        <f t="shared" si="14"/>
        <v>100</v>
      </c>
    </row>
    <row r="58" spans="1:14" ht="15" customHeight="1">
      <c r="A58" s="52"/>
      <c r="B58" s="516" t="s">
        <v>409</v>
      </c>
      <c r="C58" s="508" t="s">
        <v>410</v>
      </c>
      <c r="D58" s="294">
        <v>3922000</v>
      </c>
      <c r="E58" s="294">
        <v>0</v>
      </c>
      <c r="F58" s="294">
        <v>122000</v>
      </c>
      <c r="G58" s="297">
        <f>F58/F30*100</f>
        <v>4.8303174797430541E-4</v>
      </c>
      <c r="H58" s="294">
        <f t="shared" si="15"/>
        <v>122000</v>
      </c>
      <c r="I58" s="297">
        <f>H58/H30*100</f>
        <v>4.883798261770732E-4</v>
      </c>
      <c r="J58" s="294">
        <v>0</v>
      </c>
      <c r="K58" s="294">
        <v>122000</v>
      </c>
      <c r="L58" s="297">
        <f>K58/K30*100</f>
        <v>4.8904159312045808E-4</v>
      </c>
      <c r="M58" s="294">
        <f t="shared" si="13"/>
        <v>0</v>
      </c>
      <c r="N58" s="519">
        <f t="shared" si="14"/>
        <v>100</v>
      </c>
    </row>
    <row r="59" spans="1:14" ht="15" customHeight="1">
      <c r="A59" s="52"/>
      <c r="B59" s="516" t="s">
        <v>229</v>
      </c>
      <c r="C59" s="508" t="s">
        <v>230</v>
      </c>
      <c r="D59" s="294">
        <v>10267000</v>
      </c>
      <c r="E59" s="294">
        <v>0</v>
      </c>
      <c r="F59" s="294">
        <v>45000000</v>
      </c>
      <c r="G59" s="297">
        <f>F59/F30*100</f>
        <v>0.17816744802330939</v>
      </c>
      <c r="H59" s="294">
        <f t="shared" si="15"/>
        <v>1234515</v>
      </c>
      <c r="I59" s="297">
        <f>H59/H30*100</f>
        <v>4.9419034517458162E-3</v>
      </c>
      <c r="J59" s="294">
        <f>-45000000+1234515</f>
        <v>-43765485</v>
      </c>
      <c r="K59" s="294">
        <v>1234511</v>
      </c>
      <c r="L59" s="297">
        <f>K59/K30*100</f>
        <v>4.9485838210223754E-3</v>
      </c>
      <c r="M59" s="294">
        <f t="shared" si="13"/>
        <v>4</v>
      </c>
      <c r="N59" s="519">
        <f t="shared" si="14"/>
        <v>99.999675986116017</v>
      </c>
    </row>
    <row r="60" spans="1:14" ht="18">
      <c r="A60" s="52"/>
      <c r="B60" s="516" t="s">
        <v>231</v>
      </c>
      <c r="C60" s="508" t="s">
        <v>402</v>
      </c>
      <c r="D60" s="294">
        <v>0</v>
      </c>
      <c r="E60" s="294">
        <v>0</v>
      </c>
      <c r="F60" s="294">
        <v>1500000</v>
      </c>
      <c r="G60" s="297">
        <f>F60/F30*100</f>
        <v>5.9389149341103125E-3</v>
      </c>
      <c r="H60" s="294">
        <f t="shared" si="15"/>
        <v>0</v>
      </c>
      <c r="I60" s="297">
        <f>H60/H30*100</f>
        <v>0</v>
      </c>
      <c r="J60" s="294">
        <f>-1500000</f>
        <v>-1500000</v>
      </c>
      <c r="K60" s="294">
        <v>0</v>
      </c>
      <c r="L60" s="297">
        <f>K60/K30*100</f>
        <v>0</v>
      </c>
      <c r="M60" s="294">
        <f t="shared" si="13"/>
        <v>0</v>
      </c>
      <c r="N60" s="519"/>
    </row>
    <row r="61" spans="1:14" ht="18">
      <c r="A61" s="52"/>
      <c r="B61" s="516" t="s">
        <v>411</v>
      </c>
      <c r="C61" s="508" t="s">
        <v>848</v>
      </c>
      <c r="D61" s="294">
        <v>134008</v>
      </c>
      <c r="E61" s="294">
        <v>0</v>
      </c>
      <c r="F61" s="294">
        <v>0</v>
      </c>
      <c r="G61" s="297">
        <f>F61/F30*100</f>
        <v>0</v>
      </c>
      <c r="H61" s="294">
        <f t="shared" si="15"/>
        <v>0</v>
      </c>
      <c r="I61" s="297">
        <f>H61/H30*100</f>
        <v>0</v>
      </c>
      <c r="J61" s="294">
        <v>0</v>
      </c>
      <c r="K61" s="294"/>
      <c r="L61" s="297">
        <f>K61/K30*100</f>
        <v>0</v>
      </c>
      <c r="M61" s="294">
        <f t="shared" si="13"/>
        <v>0</v>
      </c>
      <c r="N61" s="519"/>
    </row>
    <row r="62" spans="1:14" ht="15" customHeight="1">
      <c r="A62" s="52"/>
      <c r="B62" s="516" t="s">
        <v>232</v>
      </c>
      <c r="C62" s="508" t="s">
        <v>849</v>
      </c>
      <c r="D62" s="294">
        <v>327744</v>
      </c>
      <c r="E62" s="294">
        <v>0</v>
      </c>
      <c r="F62" s="294">
        <v>221000</v>
      </c>
      <c r="G62" s="297">
        <f>F62/F30*100</f>
        <v>8.7500013362558598E-4</v>
      </c>
      <c r="H62" s="294">
        <f t="shared" si="15"/>
        <v>0</v>
      </c>
      <c r="I62" s="297">
        <f>H62/H30*100</f>
        <v>0</v>
      </c>
      <c r="J62" s="294">
        <v>-221000</v>
      </c>
      <c r="K62" s="294"/>
      <c r="L62" s="297">
        <f>K62/K30*100</f>
        <v>0</v>
      </c>
      <c r="M62" s="294">
        <f t="shared" si="13"/>
        <v>0</v>
      </c>
      <c r="N62" s="519"/>
    </row>
    <row r="63" spans="1:14" ht="15" customHeight="1">
      <c r="A63" s="52"/>
      <c r="B63" s="516" t="s">
        <v>507</v>
      </c>
      <c r="C63" s="508" t="s">
        <v>508</v>
      </c>
      <c r="D63" s="294">
        <v>0</v>
      </c>
      <c r="E63" s="294">
        <v>0</v>
      </c>
      <c r="F63" s="294">
        <v>376000</v>
      </c>
      <c r="G63" s="297">
        <f>F63/F30*100</f>
        <v>1.4886880101503182E-3</v>
      </c>
      <c r="H63" s="294">
        <f t="shared" si="15"/>
        <v>0</v>
      </c>
      <c r="I63" s="297">
        <f>H63/H30*100</f>
        <v>0</v>
      </c>
      <c r="J63" s="294">
        <v>-376000</v>
      </c>
      <c r="K63" s="294"/>
      <c r="L63" s="297">
        <f>K63/K30*100</f>
        <v>0</v>
      </c>
      <c r="M63" s="294">
        <f t="shared" si="13"/>
        <v>0</v>
      </c>
      <c r="N63" s="519"/>
    </row>
    <row r="64" spans="1:14" ht="15" customHeight="1">
      <c r="A64" s="52"/>
      <c r="B64" s="516" t="s">
        <v>233</v>
      </c>
      <c r="C64" s="508" t="s">
        <v>234</v>
      </c>
      <c r="D64" s="294">
        <v>492646</v>
      </c>
      <c r="E64" s="294">
        <v>0</v>
      </c>
      <c r="F64" s="294">
        <v>300000</v>
      </c>
      <c r="G64" s="297">
        <f>F64/F30*100</f>
        <v>1.1877829868220625E-3</v>
      </c>
      <c r="H64" s="294">
        <f t="shared" si="15"/>
        <v>500000</v>
      </c>
      <c r="I64" s="297">
        <f>H64/H30*100</f>
        <v>2.0015566646601362E-3</v>
      </c>
      <c r="J64" s="294">
        <v>200000</v>
      </c>
      <c r="K64" s="294">
        <v>500000</v>
      </c>
      <c r="L64" s="297">
        <f>K64/K30*100</f>
        <v>2.0042688242641726E-3</v>
      </c>
      <c r="M64" s="294">
        <f t="shared" si="13"/>
        <v>0</v>
      </c>
      <c r="N64" s="519">
        <f t="shared" si="14"/>
        <v>100</v>
      </c>
    </row>
    <row r="65" spans="1:14" ht="15" customHeight="1">
      <c r="A65" s="52"/>
      <c r="B65" s="516" t="s">
        <v>412</v>
      </c>
      <c r="C65" s="508" t="s">
        <v>413</v>
      </c>
      <c r="D65" s="294">
        <v>0</v>
      </c>
      <c r="E65" s="294">
        <v>0</v>
      </c>
      <c r="F65" s="294">
        <v>0</v>
      </c>
      <c r="G65" s="297">
        <f>F65/F30*100</f>
        <v>0</v>
      </c>
      <c r="H65" s="294">
        <f t="shared" si="15"/>
        <v>0</v>
      </c>
      <c r="I65" s="297">
        <f>H65/H30*100</f>
        <v>0</v>
      </c>
      <c r="J65" s="294">
        <v>0</v>
      </c>
      <c r="K65" s="294"/>
      <c r="L65" s="297">
        <f>K65/K30*100</f>
        <v>0</v>
      </c>
      <c r="M65" s="294">
        <f t="shared" si="13"/>
        <v>0</v>
      </c>
      <c r="N65" s="519"/>
    </row>
    <row r="66" spans="1:14" ht="15" customHeight="1">
      <c r="A66" s="52"/>
      <c r="B66" s="516" t="s">
        <v>414</v>
      </c>
      <c r="C66" s="508" t="s">
        <v>415</v>
      </c>
      <c r="D66" s="294">
        <v>0</v>
      </c>
      <c r="E66" s="294">
        <v>0</v>
      </c>
      <c r="F66" s="294">
        <v>3212000</v>
      </c>
      <c r="G66" s="297">
        <f>F66/F30*100</f>
        <v>1.2717196512241548E-2</v>
      </c>
      <c r="H66" s="294">
        <f t="shared" si="15"/>
        <v>0</v>
      </c>
      <c r="I66" s="297">
        <f>H66/H30*100</f>
        <v>0</v>
      </c>
      <c r="J66" s="294">
        <v>-3212000</v>
      </c>
      <c r="K66" s="294"/>
      <c r="L66" s="297">
        <f>K66/K30*100</f>
        <v>0</v>
      </c>
      <c r="M66" s="294">
        <f t="shared" si="13"/>
        <v>0</v>
      </c>
      <c r="N66" s="519"/>
    </row>
    <row r="67" spans="1:14" ht="15" customHeight="1">
      <c r="A67" s="52"/>
      <c r="B67" s="516" t="s">
        <v>416</v>
      </c>
      <c r="C67" s="508" t="s">
        <v>417</v>
      </c>
      <c r="D67" s="294">
        <v>0</v>
      </c>
      <c r="E67" s="294">
        <v>0</v>
      </c>
      <c r="F67" s="294">
        <v>0</v>
      </c>
      <c r="G67" s="297">
        <f>F67/F30*100</f>
        <v>0</v>
      </c>
      <c r="H67" s="294">
        <f t="shared" si="15"/>
        <v>0</v>
      </c>
      <c r="I67" s="297">
        <f>H67/H30*100</f>
        <v>0</v>
      </c>
      <c r="J67" s="294">
        <v>0</v>
      </c>
      <c r="K67" s="294"/>
      <c r="L67" s="297">
        <f>K67/K30*100</f>
        <v>0</v>
      </c>
      <c r="M67" s="294">
        <f t="shared" si="13"/>
        <v>0</v>
      </c>
      <c r="N67" s="519"/>
    </row>
    <row r="68" spans="1:14" ht="15" customHeight="1">
      <c r="A68" s="52"/>
      <c r="B68" s="516" t="s">
        <v>418</v>
      </c>
      <c r="C68" s="508" t="s">
        <v>419</v>
      </c>
      <c r="D68" s="294">
        <v>32748910</v>
      </c>
      <c r="E68" s="294">
        <v>0.1</v>
      </c>
      <c r="F68" s="294">
        <v>63200280</v>
      </c>
      <c r="G68" s="297">
        <f>F68/F30*100</f>
        <v>0.25022739115463549</v>
      </c>
      <c r="H68" s="294">
        <f t="shared" si="15"/>
        <v>65513793</v>
      </c>
      <c r="I68" s="297">
        <f>H68/H30*100</f>
        <v>0.26225913801262918</v>
      </c>
      <c r="J68" s="294">
        <v>2313513</v>
      </c>
      <c r="K68" s="294">
        <v>65513793</v>
      </c>
      <c r="L68" s="297">
        <f>K68/K30*100</f>
        <v>0.26261450573839273</v>
      </c>
      <c r="M68" s="294">
        <f t="shared" si="13"/>
        <v>0</v>
      </c>
      <c r="N68" s="519">
        <f t="shared" si="14"/>
        <v>100</v>
      </c>
    </row>
    <row r="69" spans="1:14" ht="18">
      <c r="A69" s="52"/>
      <c r="B69" s="516" t="s">
        <v>420</v>
      </c>
      <c r="C69" s="508" t="s">
        <v>478</v>
      </c>
      <c r="D69" s="294">
        <v>630000</v>
      </c>
      <c r="E69" s="294">
        <v>0</v>
      </c>
      <c r="F69" s="294">
        <v>3494000</v>
      </c>
      <c r="G69" s="297">
        <f>F69/F30*100</f>
        <v>1.3833712519854288E-2</v>
      </c>
      <c r="H69" s="294">
        <f t="shared" si="15"/>
        <v>0</v>
      </c>
      <c r="I69" s="297">
        <f>H69/H30*100</f>
        <v>0</v>
      </c>
      <c r="J69" s="294">
        <v>-3494000</v>
      </c>
      <c r="K69" s="294">
        <v>0</v>
      </c>
      <c r="L69" s="297">
        <f>K69/K30*100</f>
        <v>0</v>
      </c>
      <c r="M69" s="294">
        <f t="shared" si="13"/>
        <v>0</v>
      </c>
      <c r="N69" s="519"/>
    </row>
    <row r="70" spans="1:14" ht="18">
      <c r="A70" s="52"/>
      <c r="B70" s="516" t="s">
        <v>421</v>
      </c>
      <c r="C70" s="508" t="s">
        <v>850</v>
      </c>
      <c r="D70" s="294">
        <v>385000</v>
      </c>
      <c r="E70" s="294">
        <v>0</v>
      </c>
      <c r="F70" s="294">
        <v>910000</v>
      </c>
      <c r="G70" s="297">
        <f>F70/F30*100</f>
        <v>3.6029417266935891E-3</v>
      </c>
      <c r="H70" s="294">
        <f t="shared" si="15"/>
        <v>910000</v>
      </c>
      <c r="I70" s="297">
        <f>H70/H30*100</f>
        <v>3.6428331296814477E-3</v>
      </c>
      <c r="J70" s="294">
        <v>0</v>
      </c>
      <c r="K70" s="294">
        <v>910000</v>
      </c>
      <c r="L70" s="297">
        <f>K70/K30*100</f>
        <v>3.6477692601607939E-3</v>
      </c>
      <c r="M70" s="294">
        <f t="shared" si="13"/>
        <v>0</v>
      </c>
      <c r="N70" s="519">
        <f t="shared" si="14"/>
        <v>100</v>
      </c>
    </row>
    <row r="71" spans="1:14" ht="15" customHeight="1">
      <c r="A71" s="52"/>
      <c r="B71" s="516" t="s">
        <v>422</v>
      </c>
      <c r="C71" s="508" t="s">
        <v>423</v>
      </c>
      <c r="D71" s="294">
        <v>15450000</v>
      </c>
      <c r="E71" s="294">
        <v>0.1</v>
      </c>
      <c r="F71" s="294">
        <v>16000000</v>
      </c>
      <c r="G71" s="297">
        <f>F71/F30*100</f>
        <v>6.3348425963843324E-2</v>
      </c>
      <c r="H71" s="294">
        <f t="shared" si="15"/>
        <v>36000000</v>
      </c>
      <c r="I71" s="297">
        <f>H71/H30*100</f>
        <v>0.14411207985552979</v>
      </c>
      <c r="J71" s="294">
        <v>20000000</v>
      </c>
      <c r="K71" s="294">
        <v>35931970</v>
      </c>
      <c r="L71" s="297">
        <f>K71/K30*100</f>
        <v>0.14403465453079103</v>
      </c>
      <c r="M71" s="294">
        <f t="shared" si="13"/>
        <v>68030</v>
      </c>
      <c r="N71" s="519">
        <f t="shared" si="14"/>
        <v>99.811027777777781</v>
      </c>
    </row>
    <row r="72" spans="1:14" ht="15" customHeight="1">
      <c r="A72" s="52"/>
      <c r="B72" s="516" t="s">
        <v>424</v>
      </c>
      <c r="C72" s="508" t="s">
        <v>425</v>
      </c>
      <c r="D72" s="294">
        <v>1133997</v>
      </c>
      <c r="E72" s="294">
        <v>0</v>
      </c>
      <c r="F72" s="294">
        <v>0</v>
      </c>
      <c r="G72" s="297">
        <f t="shared" ref="G72:I72" si="16">F72/F47*100</f>
        <v>0</v>
      </c>
      <c r="H72" s="294">
        <f t="shared" si="15"/>
        <v>0</v>
      </c>
      <c r="I72" s="297">
        <f t="shared" si="16"/>
        <v>0</v>
      </c>
      <c r="J72" s="294">
        <v>0</v>
      </c>
      <c r="K72" s="294"/>
      <c r="L72" s="297">
        <f t="shared" ref="L72" si="17">K72/K47*100</f>
        <v>0</v>
      </c>
      <c r="M72" s="294">
        <f t="shared" si="13"/>
        <v>0</v>
      </c>
      <c r="N72" s="519"/>
    </row>
    <row r="73" spans="1:14" ht="15" customHeight="1">
      <c r="A73" s="52"/>
      <c r="B73" s="520" t="s">
        <v>851</v>
      </c>
      <c r="C73" s="511" t="s">
        <v>852</v>
      </c>
      <c r="D73" s="294">
        <v>0</v>
      </c>
      <c r="E73" s="294"/>
      <c r="F73" s="294">
        <v>0</v>
      </c>
      <c r="G73" s="297">
        <f>F73/F30*100</f>
        <v>0</v>
      </c>
      <c r="H73" s="294">
        <f t="shared" si="15"/>
        <v>74400</v>
      </c>
      <c r="I73" s="297">
        <f>H73/H30*100</f>
        <v>2.9783163170142823E-4</v>
      </c>
      <c r="J73" s="294">
        <v>74400</v>
      </c>
      <c r="K73" s="294">
        <v>74400</v>
      </c>
      <c r="L73" s="297">
        <f>K73/K30*100</f>
        <v>2.9823520105050886E-4</v>
      </c>
      <c r="M73" s="294">
        <f t="shared" si="13"/>
        <v>0</v>
      </c>
      <c r="N73" s="519">
        <f t="shared" si="14"/>
        <v>100</v>
      </c>
    </row>
    <row r="74" spans="1:14" ht="15" customHeight="1">
      <c r="A74" s="52"/>
      <c r="B74" s="516" t="s">
        <v>426</v>
      </c>
      <c r="C74" s="508" t="s">
        <v>427</v>
      </c>
      <c r="D74" s="294">
        <v>151000</v>
      </c>
      <c r="E74" s="294">
        <v>0</v>
      </c>
      <c r="F74" s="294">
        <v>319500</v>
      </c>
      <c r="G74" s="297">
        <f>F74/F30*100</f>
        <v>1.2649888809654966E-3</v>
      </c>
      <c r="H74" s="294">
        <f t="shared" si="15"/>
        <v>470453</v>
      </c>
      <c r="I74" s="297">
        <f>H74/H30*100</f>
        <v>1.88327667511871E-3</v>
      </c>
      <c r="J74" s="294">
        <v>150953</v>
      </c>
      <c r="K74" s="294">
        <v>470453</v>
      </c>
      <c r="L74" s="297">
        <f>K74/K30*100</f>
        <v>1.8858285623631055E-3</v>
      </c>
      <c r="M74" s="294">
        <f t="shared" si="13"/>
        <v>0</v>
      </c>
      <c r="N74" s="519">
        <f t="shared" si="14"/>
        <v>100</v>
      </c>
    </row>
    <row r="75" spans="1:14" ht="15" customHeight="1">
      <c r="A75" s="52"/>
      <c r="B75" s="516" t="s">
        <v>509</v>
      </c>
      <c r="C75" s="508" t="s">
        <v>510</v>
      </c>
      <c r="D75" s="294">
        <v>0</v>
      </c>
      <c r="E75" s="294">
        <v>0</v>
      </c>
      <c r="F75" s="294">
        <v>10000000</v>
      </c>
      <c r="G75" s="297">
        <f>F75/F30*100</f>
        <v>3.9592766227402078E-2</v>
      </c>
      <c r="H75" s="294">
        <f t="shared" si="15"/>
        <v>0</v>
      </c>
      <c r="I75" s="297">
        <f>H75/H30*100</f>
        <v>0</v>
      </c>
      <c r="J75" s="294">
        <v>-10000000</v>
      </c>
      <c r="K75" s="294"/>
      <c r="L75" s="297">
        <f>K75/K30*100</f>
        <v>0</v>
      </c>
      <c r="M75" s="294">
        <f t="shared" si="13"/>
        <v>0</v>
      </c>
      <c r="N75" s="519"/>
    </row>
    <row r="76" spans="1:14" ht="15" customHeight="1">
      <c r="A76" s="52"/>
      <c r="B76" s="516" t="s">
        <v>511</v>
      </c>
      <c r="C76" s="508" t="s">
        <v>512</v>
      </c>
      <c r="D76" s="294">
        <v>0</v>
      </c>
      <c r="E76" s="294">
        <v>0</v>
      </c>
      <c r="F76" s="294">
        <v>0</v>
      </c>
      <c r="G76" s="297">
        <f>F76/F30*100</f>
        <v>0</v>
      </c>
      <c r="H76" s="294">
        <f t="shared" si="15"/>
        <v>369880</v>
      </c>
      <c r="I76" s="297">
        <f>H76/H30*100</f>
        <v>1.4806715582489822E-3</v>
      </c>
      <c r="J76" s="294">
        <v>369880</v>
      </c>
      <c r="K76" s="294">
        <v>369877</v>
      </c>
      <c r="L76" s="297">
        <f>K76/K30*100</f>
        <v>1.4826658798247187E-3</v>
      </c>
      <c r="M76" s="294">
        <f t="shared" si="13"/>
        <v>3</v>
      </c>
      <c r="N76" s="519">
        <f t="shared" si="14"/>
        <v>99.999188926138203</v>
      </c>
    </row>
    <row r="77" spans="1:14" ht="15" customHeight="1">
      <c r="A77" s="52"/>
      <c r="B77" s="516" t="s">
        <v>513</v>
      </c>
      <c r="C77" s="508" t="s">
        <v>514</v>
      </c>
      <c r="D77" s="294">
        <v>0</v>
      </c>
      <c r="E77" s="294">
        <v>0</v>
      </c>
      <c r="F77" s="294">
        <v>0</v>
      </c>
      <c r="G77" s="297">
        <f>F77/F30*100</f>
        <v>0</v>
      </c>
      <c r="H77" s="294">
        <f t="shared" si="15"/>
        <v>208340</v>
      </c>
      <c r="I77" s="297">
        <f>H77/H30*100</f>
        <v>8.3400863103058544E-4</v>
      </c>
      <c r="J77" s="294">
        <v>208340</v>
      </c>
      <c r="K77" s="294">
        <v>208340</v>
      </c>
      <c r="L77" s="297">
        <f>K77/K30*100</f>
        <v>8.3513873369439541E-4</v>
      </c>
      <c r="M77" s="294">
        <f t="shared" si="13"/>
        <v>0</v>
      </c>
      <c r="N77" s="519">
        <f t="shared" si="14"/>
        <v>100</v>
      </c>
    </row>
    <row r="78" spans="1:14" ht="15" customHeight="1">
      <c r="A78" s="52"/>
      <c r="B78" s="516" t="s">
        <v>515</v>
      </c>
      <c r="C78" s="508" t="s">
        <v>516</v>
      </c>
      <c r="D78" s="294">
        <v>0</v>
      </c>
      <c r="E78" s="294">
        <v>0</v>
      </c>
      <c r="F78" s="294">
        <v>0</v>
      </c>
      <c r="G78" s="297">
        <f>F78/F30*100</f>
        <v>0</v>
      </c>
      <c r="H78" s="294">
        <f t="shared" si="15"/>
        <v>0</v>
      </c>
      <c r="I78" s="297">
        <f>H78/H30*100</f>
        <v>0</v>
      </c>
      <c r="J78" s="294">
        <f>5330000-5330000</f>
        <v>0</v>
      </c>
      <c r="K78" s="294"/>
      <c r="L78" s="297">
        <f>K78/K30*100</f>
        <v>0</v>
      </c>
      <c r="M78" s="294">
        <f t="shared" si="13"/>
        <v>0</v>
      </c>
      <c r="N78" s="519"/>
    </row>
    <row r="79" spans="1:14" ht="15" customHeight="1">
      <c r="A79" s="52"/>
      <c r="B79" s="516" t="s">
        <v>235</v>
      </c>
      <c r="C79" s="508" t="s">
        <v>236</v>
      </c>
      <c r="D79" s="294">
        <v>93848000</v>
      </c>
      <c r="E79" s="294">
        <v>0.4</v>
      </c>
      <c r="F79" s="294">
        <v>118434000</v>
      </c>
      <c r="G79" s="297">
        <f>F79/F30*100</f>
        <v>0.4689129675376138</v>
      </c>
      <c r="H79" s="294">
        <f t="shared" si="15"/>
        <v>91894218</v>
      </c>
      <c r="I79" s="297">
        <f>H79/H30*100</f>
        <v>0.36786296896326287</v>
      </c>
      <c r="J79" s="294">
        <v>-26539782</v>
      </c>
      <c r="K79" s="294">
        <v>91894218</v>
      </c>
      <c r="L79" s="297">
        <f>K79/K30*100</f>
        <v>0.36836143253507114</v>
      </c>
      <c r="M79" s="294">
        <f t="shared" si="13"/>
        <v>0</v>
      </c>
      <c r="N79" s="519">
        <f t="shared" si="14"/>
        <v>100</v>
      </c>
    </row>
    <row r="80" spans="1:14" ht="15" customHeight="1">
      <c r="A80" s="52"/>
      <c r="B80" s="516" t="s">
        <v>237</v>
      </c>
      <c r="C80" s="508" t="s">
        <v>238</v>
      </c>
      <c r="D80" s="294">
        <v>140797982</v>
      </c>
      <c r="E80" s="294">
        <v>0.6</v>
      </c>
      <c r="F80" s="294">
        <v>52590000</v>
      </c>
      <c r="G80" s="297">
        <f>F80/F30*100</f>
        <v>0.20821835758990753</v>
      </c>
      <c r="H80" s="294">
        <f t="shared" si="15"/>
        <v>52590000</v>
      </c>
      <c r="I80" s="297">
        <f>H80/H30*100</f>
        <v>0.21052372998895311</v>
      </c>
      <c r="J80" s="294">
        <v>0</v>
      </c>
      <c r="K80" s="294">
        <v>52584526</v>
      </c>
      <c r="L80" s="297">
        <f>K80/K30*100</f>
        <v>0.21078705220101765</v>
      </c>
      <c r="M80" s="294">
        <f t="shared" si="13"/>
        <v>5474</v>
      </c>
      <c r="N80" s="519">
        <f>K79/H79*100</f>
        <v>100</v>
      </c>
    </row>
    <row r="81" spans="1:14" ht="15" customHeight="1">
      <c r="A81" s="52"/>
      <c r="B81" s="516" t="s">
        <v>239</v>
      </c>
      <c r="C81" s="508" t="s">
        <v>240</v>
      </c>
      <c r="D81" s="294">
        <v>363418</v>
      </c>
      <c r="E81" s="294">
        <v>0</v>
      </c>
      <c r="F81" s="294">
        <v>0</v>
      </c>
      <c r="G81" s="297">
        <f>F81/F30*100</f>
        <v>0</v>
      </c>
      <c r="H81" s="294">
        <f t="shared" si="15"/>
        <v>0</v>
      </c>
      <c r="I81" s="297">
        <f>H81/H30*100</f>
        <v>0</v>
      </c>
      <c r="J81" s="294">
        <v>0</v>
      </c>
      <c r="K81" s="294"/>
      <c r="L81" s="297">
        <f>K81/K30*100</f>
        <v>0</v>
      </c>
      <c r="M81" s="294">
        <f t="shared" si="13"/>
        <v>0</v>
      </c>
      <c r="N81" s="519"/>
    </row>
    <row r="82" spans="1:14" ht="15" customHeight="1">
      <c r="A82" s="52"/>
      <c r="B82" s="516" t="s">
        <v>241</v>
      </c>
      <c r="C82" s="508" t="s">
        <v>242</v>
      </c>
      <c r="D82" s="294">
        <v>1330000</v>
      </c>
      <c r="E82" s="294">
        <v>0</v>
      </c>
      <c r="F82" s="294">
        <v>1192200</v>
      </c>
      <c r="G82" s="297">
        <f>F82/F30*100</f>
        <v>4.7202495896308764E-3</v>
      </c>
      <c r="H82" s="294">
        <f t="shared" si="15"/>
        <v>1192200</v>
      </c>
      <c r="I82" s="297">
        <f>H82/H30*100</f>
        <v>4.7725117112156282E-3</v>
      </c>
      <c r="J82" s="294">
        <v>0</v>
      </c>
      <c r="K82" s="294">
        <v>1192196</v>
      </c>
      <c r="L82" s="297">
        <f>K82/K30*100</f>
        <v>4.7789625504248987E-3</v>
      </c>
      <c r="M82" s="294">
        <f t="shared" si="13"/>
        <v>4</v>
      </c>
      <c r="N82" s="519">
        <f t="shared" si="14"/>
        <v>99.999664485824525</v>
      </c>
    </row>
    <row r="83" spans="1:14" ht="15" customHeight="1">
      <c r="A83" s="52"/>
      <c r="B83" s="516" t="s">
        <v>517</v>
      </c>
      <c r="C83" s="508" t="s">
        <v>518</v>
      </c>
      <c r="D83" s="294">
        <v>0</v>
      </c>
      <c r="E83" s="294">
        <v>0</v>
      </c>
      <c r="F83" s="294">
        <v>251600</v>
      </c>
      <c r="G83" s="297">
        <f>F83/F30*100</f>
        <v>9.9615399828143652E-4</v>
      </c>
      <c r="H83" s="294">
        <f t="shared" si="15"/>
        <v>251600</v>
      </c>
      <c r="I83" s="297">
        <f>H83/H30*100</f>
        <v>1.0071833136569804E-3</v>
      </c>
      <c r="J83" s="294">
        <v>0</v>
      </c>
      <c r="K83" s="294">
        <v>251555</v>
      </c>
      <c r="L83" s="297">
        <f>K83/K30*100</f>
        <v>1.0083676881755478E-3</v>
      </c>
      <c r="M83" s="294">
        <f t="shared" si="13"/>
        <v>45</v>
      </c>
      <c r="N83" s="519">
        <f t="shared" si="14"/>
        <v>99.982114467408593</v>
      </c>
    </row>
    <row r="84" spans="1:14">
      <c r="A84" s="52"/>
      <c r="B84" s="516" t="s">
        <v>243</v>
      </c>
      <c r="C84" s="508" t="s">
        <v>244</v>
      </c>
      <c r="D84" s="294">
        <v>579247</v>
      </c>
      <c r="E84" s="294">
        <v>0</v>
      </c>
      <c r="F84" s="294">
        <v>0</v>
      </c>
      <c r="G84" s="297">
        <f>F84/F30*100</f>
        <v>0</v>
      </c>
      <c r="H84" s="294">
        <f t="shared" si="15"/>
        <v>0</v>
      </c>
      <c r="I84" s="297">
        <f>H84/H30*100</f>
        <v>0</v>
      </c>
      <c r="J84" s="294">
        <v>0</v>
      </c>
      <c r="K84" s="294"/>
      <c r="L84" s="297">
        <f>K84/K30*100</f>
        <v>0</v>
      </c>
      <c r="M84" s="294">
        <f t="shared" si="13"/>
        <v>0</v>
      </c>
      <c r="N84" s="519"/>
    </row>
    <row r="85" spans="1:14" ht="15" customHeight="1">
      <c r="A85" s="52"/>
      <c r="B85" s="516" t="s">
        <v>428</v>
      </c>
      <c r="C85" s="508" t="s">
        <v>429</v>
      </c>
      <c r="D85" s="294">
        <v>2773452</v>
      </c>
      <c r="E85" s="294">
        <v>0</v>
      </c>
      <c r="F85" s="294">
        <v>0</v>
      </c>
      <c r="G85" s="297">
        <f>F85/F30*100</f>
        <v>0</v>
      </c>
      <c r="H85" s="294">
        <f t="shared" si="15"/>
        <v>15275564</v>
      </c>
      <c r="I85" s="297">
        <f>H85/H30*100</f>
        <v>6.1149813861284902E-2</v>
      </c>
      <c r="J85" s="512">
        <f>14200957-75393+1150000</f>
        <v>15275564</v>
      </c>
      <c r="K85" s="294">
        <v>14102176</v>
      </c>
      <c r="L85" s="297">
        <f>K85/K30*100</f>
        <v>5.6529103422172863E-2</v>
      </c>
      <c r="M85" s="294">
        <f t="shared" si="13"/>
        <v>1173388</v>
      </c>
      <c r="N85" s="519">
        <f t="shared" si="14"/>
        <v>92.318529122721742</v>
      </c>
    </row>
    <row r="86" spans="1:14" ht="22.5" customHeight="1">
      <c r="A86" s="52"/>
      <c r="B86" s="516" t="s">
        <v>548</v>
      </c>
      <c r="C86" s="296" t="s">
        <v>549</v>
      </c>
      <c r="D86" s="294">
        <v>0</v>
      </c>
      <c r="E86" s="294"/>
      <c r="F86" s="294">
        <v>0</v>
      </c>
      <c r="G86" s="297">
        <f>F86/F30*100</f>
        <v>0</v>
      </c>
      <c r="H86" s="294">
        <f t="shared" si="15"/>
        <v>150000</v>
      </c>
      <c r="I86" s="297">
        <f>H86/H30*100</f>
        <v>6.0046699939804091E-4</v>
      </c>
      <c r="J86" s="294">
        <v>150000</v>
      </c>
      <c r="K86" s="294">
        <v>150000</v>
      </c>
      <c r="L86" s="297">
        <f>K86/K30*100</f>
        <v>6.0128064727925173E-4</v>
      </c>
      <c r="M86" s="294">
        <f t="shared" si="13"/>
        <v>0</v>
      </c>
      <c r="N86" s="519">
        <f t="shared" si="14"/>
        <v>100</v>
      </c>
    </row>
    <row r="87" spans="1:14" ht="15" customHeight="1">
      <c r="A87" s="52"/>
      <c r="B87" s="516" t="s">
        <v>430</v>
      </c>
      <c r="C87" s="508" t="s">
        <v>431</v>
      </c>
      <c r="D87" s="294">
        <v>0</v>
      </c>
      <c r="E87" s="294">
        <v>0</v>
      </c>
      <c r="F87" s="294">
        <v>0</v>
      </c>
      <c r="G87" s="297">
        <f>F87/F30*100</f>
        <v>0</v>
      </c>
      <c r="H87" s="294">
        <f t="shared" si="15"/>
        <v>0</v>
      </c>
      <c r="I87" s="297">
        <f>H87/H30*100</f>
        <v>0</v>
      </c>
      <c r="J87" s="294">
        <v>0</v>
      </c>
      <c r="K87" s="294"/>
      <c r="L87" s="297">
        <f>K87/K30*100</f>
        <v>0</v>
      </c>
      <c r="M87" s="294">
        <f t="shared" si="13"/>
        <v>0</v>
      </c>
      <c r="N87" s="519"/>
    </row>
    <row r="88" spans="1:14" ht="15" customHeight="1">
      <c r="A88" s="52"/>
      <c r="B88" s="516" t="s">
        <v>432</v>
      </c>
      <c r="C88" s="508" t="s">
        <v>433</v>
      </c>
      <c r="D88" s="294">
        <v>0</v>
      </c>
      <c r="E88" s="294">
        <v>0</v>
      </c>
      <c r="F88" s="294">
        <v>0</v>
      </c>
      <c r="G88" s="297">
        <f>F88/F30*100</f>
        <v>0</v>
      </c>
      <c r="H88" s="294">
        <f t="shared" si="15"/>
        <v>0</v>
      </c>
      <c r="I88" s="297">
        <f>H88/H30*100</f>
        <v>0</v>
      </c>
      <c r="J88" s="294">
        <v>0</v>
      </c>
      <c r="K88" s="294"/>
      <c r="L88" s="297">
        <f>K88/K30*100</f>
        <v>0</v>
      </c>
      <c r="M88" s="294">
        <f t="shared" si="13"/>
        <v>0</v>
      </c>
      <c r="N88" s="519"/>
    </row>
    <row r="89" spans="1:14" ht="15" customHeight="1">
      <c r="A89" s="52"/>
      <c r="B89" s="516" t="s">
        <v>434</v>
      </c>
      <c r="C89" s="508" t="s">
        <v>435</v>
      </c>
      <c r="D89" s="294">
        <v>0</v>
      </c>
      <c r="E89" s="294">
        <v>0</v>
      </c>
      <c r="F89" s="294">
        <v>0</v>
      </c>
      <c r="G89" s="297">
        <f>F89/F30*100</f>
        <v>0</v>
      </c>
      <c r="H89" s="294">
        <f t="shared" si="15"/>
        <v>0</v>
      </c>
      <c r="I89" s="297">
        <f>H89/H30*100</f>
        <v>0</v>
      </c>
      <c r="J89" s="294">
        <v>0</v>
      </c>
      <c r="K89" s="294"/>
      <c r="L89" s="297">
        <f>K89/K30*100</f>
        <v>0</v>
      </c>
      <c r="M89" s="294">
        <f t="shared" si="13"/>
        <v>0</v>
      </c>
      <c r="N89" s="519"/>
    </row>
    <row r="90" spans="1:14" ht="15" customHeight="1">
      <c r="A90" s="52"/>
      <c r="B90" s="516" t="s">
        <v>436</v>
      </c>
      <c r="C90" s="508" t="s">
        <v>437</v>
      </c>
      <c r="D90" s="294">
        <v>0</v>
      </c>
      <c r="E90" s="294">
        <v>0</v>
      </c>
      <c r="F90" s="294">
        <v>0</v>
      </c>
      <c r="G90" s="297">
        <f>F90/F30*100</f>
        <v>0</v>
      </c>
      <c r="H90" s="294">
        <f t="shared" si="15"/>
        <v>0</v>
      </c>
      <c r="I90" s="297">
        <f>H90/H30*100</f>
        <v>0</v>
      </c>
      <c r="J90" s="294">
        <v>0</v>
      </c>
      <c r="K90" s="294"/>
      <c r="L90" s="297">
        <f>K90/K30*100</f>
        <v>0</v>
      </c>
      <c r="M90" s="294">
        <f t="shared" si="13"/>
        <v>0</v>
      </c>
      <c r="N90" s="519"/>
    </row>
    <row r="91" spans="1:14" ht="15" customHeight="1">
      <c r="A91" s="52"/>
      <c r="B91" s="516" t="s">
        <v>438</v>
      </c>
      <c r="C91" s="508" t="s">
        <v>439</v>
      </c>
      <c r="D91" s="294">
        <v>0</v>
      </c>
      <c r="E91" s="294">
        <v>0</v>
      </c>
      <c r="F91" s="294">
        <v>0</v>
      </c>
      <c r="G91" s="297">
        <f>F91/F30*100</f>
        <v>0</v>
      </c>
      <c r="H91" s="294">
        <f t="shared" si="15"/>
        <v>0</v>
      </c>
      <c r="I91" s="297">
        <f>H91/H30*100</f>
        <v>0</v>
      </c>
      <c r="J91" s="294">
        <v>0</v>
      </c>
      <c r="K91" s="294"/>
      <c r="L91" s="297">
        <f>K91/K30*100</f>
        <v>0</v>
      </c>
      <c r="M91" s="294">
        <f t="shared" si="13"/>
        <v>0</v>
      </c>
      <c r="N91" s="519"/>
    </row>
    <row r="92" spans="1:14" ht="15" customHeight="1">
      <c r="A92" s="52"/>
      <c r="B92" s="516" t="s">
        <v>440</v>
      </c>
      <c r="C92" s="508" t="s">
        <v>441</v>
      </c>
      <c r="D92" s="294">
        <v>10197329</v>
      </c>
      <c r="E92" s="294">
        <v>0</v>
      </c>
      <c r="F92" s="294">
        <v>0</v>
      </c>
      <c r="G92" s="297">
        <f>F92/F30*100</f>
        <v>0</v>
      </c>
      <c r="H92" s="294">
        <f t="shared" si="15"/>
        <v>0</v>
      </c>
      <c r="I92" s="297">
        <f>H92/H30*100</f>
        <v>0</v>
      </c>
      <c r="J92" s="294">
        <v>0</v>
      </c>
      <c r="K92" s="294"/>
      <c r="L92" s="297">
        <f>K92/K30*100</f>
        <v>0</v>
      </c>
      <c r="M92" s="294">
        <f t="shared" si="13"/>
        <v>0</v>
      </c>
      <c r="N92" s="519"/>
    </row>
    <row r="93" spans="1:14" ht="15" customHeight="1">
      <c r="A93" s="52"/>
      <c r="B93" s="516" t="s">
        <v>519</v>
      </c>
      <c r="C93" s="508" t="s">
        <v>520</v>
      </c>
      <c r="D93" s="294">
        <v>0</v>
      </c>
      <c r="E93" s="294">
        <v>0</v>
      </c>
      <c r="F93" s="294">
        <v>0</v>
      </c>
      <c r="G93" s="297">
        <f>F93/F30*100</f>
        <v>0</v>
      </c>
      <c r="H93" s="294">
        <f t="shared" si="15"/>
        <v>77850</v>
      </c>
      <c r="I93" s="297">
        <f>H93/H30*100</f>
        <v>3.1164237268758321E-4</v>
      </c>
      <c r="J93" s="294">
        <v>77850</v>
      </c>
      <c r="K93" s="294">
        <v>77844</v>
      </c>
      <c r="L93" s="297">
        <f>K93/K30*100</f>
        <v>3.1204060471204045E-4</v>
      </c>
      <c r="M93" s="294">
        <f t="shared" si="13"/>
        <v>6</v>
      </c>
      <c r="N93" s="519">
        <f t="shared" si="14"/>
        <v>99.992292870905587</v>
      </c>
    </row>
    <row r="94" spans="1:14" ht="15" customHeight="1">
      <c r="A94" s="52"/>
      <c r="B94" s="516" t="s">
        <v>442</v>
      </c>
      <c r="C94" s="508" t="s">
        <v>443</v>
      </c>
      <c r="D94" s="294">
        <v>19512000</v>
      </c>
      <c r="E94" s="294">
        <v>0.1</v>
      </c>
      <c r="F94" s="294">
        <v>0</v>
      </c>
      <c r="G94" s="297">
        <f>F94/F30*100</f>
        <v>0</v>
      </c>
      <c r="H94" s="294">
        <f t="shared" si="15"/>
        <v>0</v>
      </c>
      <c r="I94" s="297">
        <f>H94/H30*100</f>
        <v>0</v>
      </c>
      <c r="J94" s="294">
        <v>0</v>
      </c>
      <c r="K94" s="294"/>
      <c r="L94" s="297">
        <f>K94/K30*100</f>
        <v>0</v>
      </c>
      <c r="M94" s="294">
        <f t="shared" si="13"/>
        <v>0</v>
      </c>
      <c r="N94" s="519"/>
    </row>
    <row r="95" spans="1:14" ht="15" customHeight="1">
      <c r="A95" s="52"/>
      <c r="B95" s="516" t="s">
        <v>444</v>
      </c>
      <c r="C95" s="508" t="s">
        <v>445</v>
      </c>
      <c r="D95" s="294">
        <v>14064000</v>
      </c>
      <c r="E95" s="294">
        <v>0.1</v>
      </c>
      <c r="F95" s="294">
        <v>110000000</v>
      </c>
      <c r="G95" s="297">
        <f>F95/F30*100</f>
        <v>0.43552042850142292</v>
      </c>
      <c r="H95" s="294">
        <f t="shared" si="15"/>
        <v>107037100</v>
      </c>
      <c r="I95" s="297">
        <f>H95/H30*100</f>
        <v>0.42848164174178688</v>
      </c>
      <c r="J95" s="294">
        <v>-2962900</v>
      </c>
      <c r="K95" s="294">
        <v>107037072</v>
      </c>
      <c r="L95" s="297">
        <f>K95/K30*100</f>
        <v>0.4290621329002392</v>
      </c>
      <c r="M95" s="294">
        <f t="shared" si="13"/>
        <v>28</v>
      </c>
      <c r="N95" s="519">
        <f t="shared" si="14"/>
        <v>99.99997384084584</v>
      </c>
    </row>
    <row r="96" spans="1:14" ht="15" customHeight="1">
      <c r="A96" s="52"/>
      <c r="B96" s="516" t="s">
        <v>245</v>
      </c>
      <c r="C96" s="508" t="s">
        <v>246</v>
      </c>
      <c r="D96" s="294">
        <v>2623514</v>
      </c>
      <c r="E96" s="294">
        <v>0</v>
      </c>
      <c r="F96" s="294">
        <v>0</v>
      </c>
      <c r="G96" s="297">
        <f>F96/F30*100</f>
        <v>0</v>
      </c>
      <c r="H96" s="294">
        <f t="shared" si="15"/>
        <v>0</v>
      </c>
      <c r="I96" s="297">
        <f>H96/H30*100</f>
        <v>0</v>
      </c>
      <c r="J96" s="294">
        <v>0</v>
      </c>
      <c r="K96" s="294"/>
      <c r="L96" s="297">
        <f>K96/K30*100</f>
        <v>0</v>
      </c>
      <c r="M96" s="294">
        <f t="shared" si="13"/>
        <v>0</v>
      </c>
      <c r="N96" s="519"/>
    </row>
    <row r="97" spans="1:14" ht="15" customHeight="1">
      <c r="A97" s="52"/>
      <c r="B97" s="516" t="s">
        <v>521</v>
      </c>
      <c r="C97" s="508" t="s">
        <v>522</v>
      </c>
      <c r="D97" s="294">
        <v>0</v>
      </c>
      <c r="E97" s="294">
        <v>0</v>
      </c>
      <c r="F97" s="294">
        <v>0</v>
      </c>
      <c r="G97" s="297">
        <f>F97/F30*100</f>
        <v>0</v>
      </c>
      <c r="H97" s="294">
        <f t="shared" si="15"/>
        <v>989000</v>
      </c>
      <c r="I97" s="297">
        <f>H97/H30*100</f>
        <v>3.9590790826977487E-3</v>
      </c>
      <c r="J97" s="294">
        <v>989000</v>
      </c>
      <c r="K97" s="294">
        <v>986366</v>
      </c>
      <c r="L97" s="297">
        <f>K97/K30*100</f>
        <v>3.9538852462283093E-3</v>
      </c>
      <c r="M97" s="294">
        <f t="shared" si="13"/>
        <v>2634</v>
      </c>
      <c r="N97" s="519">
        <f t="shared" si="14"/>
        <v>99.733670374115263</v>
      </c>
    </row>
    <row r="98" spans="1:14" ht="15" customHeight="1">
      <c r="A98" s="52"/>
      <c r="B98" s="516" t="s">
        <v>523</v>
      </c>
      <c r="C98" s="508" t="s">
        <v>524</v>
      </c>
      <c r="D98" s="294">
        <v>0</v>
      </c>
      <c r="E98" s="294">
        <v>0</v>
      </c>
      <c r="F98" s="294">
        <v>0</v>
      </c>
      <c r="G98" s="297">
        <f>F98/F30*100</f>
        <v>0</v>
      </c>
      <c r="H98" s="294">
        <f t="shared" si="15"/>
        <v>358797</v>
      </c>
      <c r="I98" s="297">
        <f>H98/H30*100</f>
        <v>1.4363050532201257E-3</v>
      </c>
      <c r="J98" s="294">
        <v>358797</v>
      </c>
      <c r="K98" s="294">
        <v>358797</v>
      </c>
      <c r="L98" s="297">
        <f>K98/K30*100</f>
        <v>1.4382512826790247E-3</v>
      </c>
      <c r="M98" s="294">
        <f t="shared" si="13"/>
        <v>0</v>
      </c>
      <c r="N98" s="519">
        <f t="shared" si="14"/>
        <v>100</v>
      </c>
    </row>
    <row r="99" spans="1:14" ht="15" customHeight="1">
      <c r="A99" s="52"/>
      <c r="B99" s="516" t="s">
        <v>525</v>
      </c>
      <c r="C99" s="508" t="s">
        <v>853</v>
      </c>
      <c r="D99" s="294">
        <v>0</v>
      </c>
      <c r="E99" s="294">
        <v>0</v>
      </c>
      <c r="F99" s="294">
        <v>0</v>
      </c>
      <c r="G99" s="297">
        <f>F99/F30*100</f>
        <v>0</v>
      </c>
      <c r="H99" s="294">
        <f t="shared" si="15"/>
        <v>0</v>
      </c>
      <c r="I99" s="297">
        <f>H99/H30*100</f>
        <v>0</v>
      </c>
      <c r="J99" s="294">
        <f>1500000-1500000</f>
        <v>0</v>
      </c>
      <c r="K99" s="294"/>
      <c r="L99" s="297">
        <f>K99/K30*100</f>
        <v>0</v>
      </c>
      <c r="M99" s="294">
        <f t="shared" si="13"/>
        <v>0</v>
      </c>
      <c r="N99" s="519"/>
    </row>
    <row r="100" spans="1:14" ht="15" customHeight="1">
      <c r="A100" s="52"/>
      <c r="B100" s="516" t="s">
        <v>247</v>
      </c>
      <c r="C100" s="508" t="s">
        <v>248</v>
      </c>
      <c r="D100" s="294">
        <v>29005</v>
      </c>
      <c r="E100" s="294">
        <v>0</v>
      </c>
      <c r="F100" s="294">
        <v>0</v>
      </c>
      <c r="G100" s="297">
        <f>F100/F30*100</f>
        <v>0</v>
      </c>
      <c r="H100" s="294">
        <f t="shared" si="15"/>
        <v>0</v>
      </c>
      <c r="I100" s="297">
        <f>H100/H30*100</f>
        <v>0</v>
      </c>
      <c r="J100" s="294">
        <v>0</v>
      </c>
      <c r="K100" s="294"/>
      <c r="L100" s="297">
        <f>K100/K30*100</f>
        <v>0</v>
      </c>
      <c r="M100" s="294">
        <f t="shared" si="13"/>
        <v>0</v>
      </c>
      <c r="N100" s="519"/>
    </row>
    <row r="101" spans="1:14" ht="15" customHeight="1">
      <c r="A101" s="52"/>
      <c r="B101" s="516" t="s">
        <v>446</v>
      </c>
      <c r="C101" s="508" t="s">
        <v>447</v>
      </c>
      <c r="D101" s="294">
        <v>0</v>
      </c>
      <c r="E101" s="294">
        <v>0</v>
      </c>
      <c r="F101" s="294">
        <v>0</v>
      </c>
      <c r="G101" s="297">
        <f>F101/F30*100</f>
        <v>0</v>
      </c>
      <c r="H101" s="294">
        <f t="shared" si="15"/>
        <v>0</v>
      </c>
      <c r="I101" s="297">
        <f>H101/H30*100</f>
        <v>0</v>
      </c>
      <c r="J101" s="294">
        <v>0</v>
      </c>
      <c r="K101" s="294"/>
      <c r="L101" s="297">
        <f>K101/K30*100</f>
        <v>0</v>
      </c>
      <c r="M101" s="294">
        <f t="shared" si="13"/>
        <v>0</v>
      </c>
      <c r="N101" s="519"/>
    </row>
    <row r="102" spans="1:14" ht="15" customHeight="1">
      <c r="A102" s="52"/>
      <c r="B102" s="516" t="s">
        <v>448</v>
      </c>
      <c r="C102" s="508" t="s">
        <v>449</v>
      </c>
      <c r="D102" s="294">
        <v>0</v>
      </c>
      <c r="E102" s="294">
        <v>0</v>
      </c>
      <c r="F102" s="294">
        <v>90000000</v>
      </c>
      <c r="G102" s="297">
        <f>F102/F30*100</f>
        <v>0.35633489604661878</v>
      </c>
      <c r="H102" s="294">
        <f t="shared" si="15"/>
        <v>151200000</v>
      </c>
      <c r="I102" s="297">
        <f>H102/H30*100</f>
        <v>0.60527073539322518</v>
      </c>
      <c r="J102" s="294">
        <v>61200000</v>
      </c>
      <c r="K102" s="294">
        <v>151200000</v>
      </c>
      <c r="L102" s="297">
        <f>K102/K30*100</f>
        <v>0.60609089245748582</v>
      </c>
      <c r="M102" s="294">
        <f t="shared" si="13"/>
        <v>0</v>
      </c>
      <c r="N102" s="519">
        <f t="shared" si="14"/>
        <v>100</v>
      </c>
    </row>
    <row r="103" spans="1:14" ht="15" customHeight="1">
      <c r="A103" s="52"/>
      <c r="B103" s="516" t="s">
        <v>450</v>
      </c>
      <c r="C103" s="508" t="s">
        <v>451</v>
      </c>
      <c r="D103" s="294">
        <v>0</v>
      </c>
      <c r="E103" s="294">
        <v>0</v>
      </c>
      <c r="F103" s="294">
        <v>67268920</v>
      </c>
      <c r="G103" s="297">
        <f>F103/F30*100</f>
        <v>0.26633626239298125</v>
      </c>
      <c r="H103" s="294">
        <f t="shared" si="15"/>
        <v>139800000</v>
      </c>
      <c r="I103" s="297">
        <f>H103/H30*100</f>
        <v>0.55963524343897408</v>
      </c>
      <c r="J103" s="294">
        <v>72531080</v>
      </c>
      <c r="K103" s="294">
        <v>139800000</v>
      </c>
      <c r="L103" s="297">
        <f>K103/K30*100</f>
        <v>0.56039356326426271</v>
      </c>
      <c r="M103" s="294">
        <f t="shared" si="13"/>
        <v>0</v>
      </c>
      <c r="N103" s="519">
        <f t="shared" si="14"/>
        <v>100</v>
      </c>
    </row>
    <row r="104" spans="1:14" ht="15" customHeight="1">
      <c r="A104" s="52"/>
      <c r="B104" s="516" t="s">
        <v>452</v>
      </c>
      <c r="C104" s="508" t="s">
        <v>453</v>
      </c>
      <c r="D104" s="294">
        <v>0</v>
      </c>
      <c r="E104" s="294">
        <v>0</v>
      </c>
      <c r="F104" s="294">
        <v>0</v>
      </c>
      <c r="G104" s="297">
        <f>F104/F30*100</f>
        <v>0</v>
      </c>
      <c r="H104" s="294">
        <f t="shared" si="15"/>
        <v>0</v>
      </c>
      <c r="I104" s="297">
        <f>H104/H30*100</f>
        <v>0</v>
      </c>
      <c r="J104" s="294">
        <v>0</v>
      </c>
      <c r="K104" s="294"/>
      <c r="L104" s="297">
        <f>K104/K30*100</f>
        <v>0</v>
      </c>
      <c r="M104" s="294">
        <f t="shared" si="13"/>
        <v>0</v>
      </c>
      <c r="N104" s="519"/>
    </row>
    <row r="105" spans="1:14" ht="15" customHeight="1">
      <c r="A105" s="52"/>
      <c r="B105" s="516" t="s">
        <v>454</v>
      </c>
      <c r="C105" s="508" t="s">
        <v>455</v>
      </c>
      <c r="D105" s="294">
        <v>0</v>
      </c>
      <c r="E105" s="294">
        <v>0</v>
      </c>
      <c r="F105" s="294">
        <v>0</v>
      </c>
      <c r="G105" s="297">
        <f>F105/F30*100</f>
        <v>0</v>
      </c>
      <c r="H105" s="294">
        <f t="shared" si="15"/>
        <v>0</v>
      </c>
      <c r="I105" s="297">
        <f>H105/H30*100</f>
        <v>0</v>
      </c>
      <c r="J105" s="294">
        <v>0</v>
      </c>
      <c r="K105" s="294"/>
      <c r="L105" s="297">
        <f>K105/K30*100</f>
        <v>0</v>
      </c>
      <c r="M105" s="294">
        <f t="shared" si="13"/>
        <v>0</v>
      </c>
      <c r="N105" s="519"/>
    </row>
    <row r="106" spans="1:14" ht="15" customHeight="1">
      <c r="A106" s="52"/>
      <c r="B106" s="516" t="s">
        <v>272</v>
      </c>
      <c r="C106" s="508" t="s">
        <v>273</v>
      </c>
      <c r="D106" s="294">
        <v>29915490</v>
      </c>
      <c r="E106" s="294">
        <v>0.1</v>
      </c>
      <c r="F106" s="294">
        <v>0</v>
      </c>
      <c r="G106" s="297">
        <f>F106/F30*100</f>
        <v>0</v>
      </c>
      <c r="H106" s="294">
        <f t="shared" si="15"/>
        <v>0</v>
      </c>
      <c r="I106" s="297">
        <f>H106/H30*100</f>
        <v>0</v>
      </c>
      <c r="J106" s="294">
        <v>0</v>
      </c>
      <c r="K106" s="294"/>
      <c r="L106" s="297">
        <f>K106/K30*100</f>
        <v>0</v>
      </c>
      <c r="M106" s="294">
        <f t="shared" si="13"/>
        <v>0</v>
      </c>
      <c r="N106" s="519"/>
    </row>
    <row r="107" spans="1:14" ht="15" customHeight="1">
      <c r="A107" s="52"/>
      <c r="B107" s="516" t="s">
        <v>249</v>
      </c>
      <c r="C107" s="508" t="s">
        <v>250</v>
      </c>
      <c r="D107" s="294">
        <v>5676872</v>
      </c>
      <c r="E107" s="294">
        <v>0</v>
      </c>
      <c r="F107" s="294">
        <v>0</v>
      </c>
      <c r="G107" s="297">
        <f>F107/F30*100</f>
        <v>0</v>
      </c>
      <c r="H107" s="294">
        <f t="shared" si="15"/>
        <v>0</v>
      </c>
      <c r="I107" s="297">
        <f>H107/H30*100</f>
        <v>0</v>
      </c>
      <c r="J107" s="294">
        <v>0</v>
      </c>
      <c r="K107" s="294">
        <v>0</v>
      </c>
      <c r="L107" s="297">
        <f>K107/K30*100</f>
        <v>0</v>
      </c>
      <c r="M107" s="294">
        <f t="shared" si="13"/>
        <v>0</v>
      </c>
      <c r="N107" s="519"/>
    </row>
    <row r="108" spans="1:14" ht="15" customHeight="1">
      <c r="A108" s="52"/>
      <c r="B108" s="516" t="s">
        <v>251</v>
      </c>
      <c r="C108" s="508" t="s">
        <v>252</v>
      </c>
      <c r="D108" s="294">
        <v>0</v>
      </c>
      <c r="E108" s="294">
        <v>0</v>
      </c>
      <c r="F108" s="294">
        <v>30157500</v>
      </c>
      <c r="G108" s="297">
        <f>F108/F30*100</f>
        <v>0.11940188475028782</v>
      </c>
      <c r="H108" s="294">
        <f t="shared" si="15"/>
        <v>75393</v>
      </c>
      <c r="I108" s="297">
        <f>H108/H30*100</f>
        <v>3.0180672323744325E-4</v>
      </c>
      <c r="J108" s="294">
        <v>-30082107</v>
      </c>
      <c r="K108" s="294">
        <v>0</v>
      </c>
      <c r="L108" s="297">
        <f>K108/K30*100</f>
        <v>0</v>
      </c>
      <c r="M108" s="294">
        <f t="shared" si="13"/>
        <v>75393</v>
      </c>
      <c r="N108" s="519">
        <f>K108/H108*100</f>
        <v>0</v>
      </c>
    </row>
    <row r="109" spans="1:14" ht="15" customHeight="1">
      <c r="A109" s="52"/>
      <c r="B109" s="516" t="s">
        <v>253</v>
      </c>
      <c r="C109" s="508" t="s">
        <v>254</v>
      </c>
      <c r="D109" s="294">
        <v>0</v>
      </c>
      <c r="E109" s="294">
        <v>0</v>
      </c>
      <c r="F109" s="294">
        <v>5000000</v>
      </c>
      <c r="G109" s="297">
        <f>F109/F30*100</f>
        <v>1.9796383113701039E-2</v>
      </c>
      <c r="H109" s="294">
        <f t="shared" si="15"/>
        <v>5000000</v>
      </c>
      <c r="I109" s="297">
        <f>H109/H30*100</f>
        <v>2.0015566646601361E-2</v>
      </c>
      <c r="J109" s="294">
        <v>0</v>
      </c>
      <c r="K109" s="294">
        <v>5000000</v>
      </c>
      <c r="L109" s="297">
        <f>K109/K30*100</f>
        <v>2.0042688242641726E-2</v>
      </c>
      <c r="M109" s="294">
        <f t="shared" si="13"/>
        <v>0</v>
      </c>
      <c r="N109" s="519">
        <f t="shared" si="14"/>
        <v>100</v>
      </c>
    </row>
    <row r="110" spans="1:14" ht="15" customHeight="1">
      <c r="A110" s="52"/>
      <c r="B110" s="516" t="s">
        <v>456</v>
      </c>
      <c r="C110" s="508" t="s">
        <v>457</v>
      </c>
      <c r="D110" s="294">
        <v>6196800</v>
      </c>
      <c r="E110" s="294">
        <v>0</v>
      </c>
      <c r="F110" s="294">
        <v>0</v>
      </c>
      <c r="G110" s="297">
        <f>F110/F30*100</f>
        <v>0</v>
      </c>
      <c r="H110" s="294">
        <f t="shared" si="15"/>
        <v>0</v>
      </c>
      <c r="I110" s="297">
        <f>H110/H30*100</f>
        <v>0</v>
      </c>
      <c r="J110" s="294">
        <v>0</v>
      </c>
      <c r="K110" s="294">
        <v>0</v>
      </c>
      <c r="L110" s="297">
        <f>K110/K30*100</f>
        <v>0</v>
      </c>
      <c r="M110" s="294">
        <f t="shared" si="13"/>
        <v>0</v>
      </c>
      <c r="N110" s="519"/>
    </row>
    <row r="111" spans="1:14" ht="15" customHeight="1">
      <c r="A111" s="52"/>
      <c r="B111" s="516" t="s">
        <v>458</v>
      </c>
      <c r="C111" s="508" t="s">
        <v>459</v>
      </c>
      <c r="D111" s="294">
        <v>36379200</v>
      </c>
      <c r="E111" s="294">
        <v>0.2</v>
      </c>
      <c r="F111" s="294">
        <v>40000000</v>
      </c>
      <c r="G111" s="297">
        <f>F111/F30*100</f>
        <v>0.15837106490960831</v>
      </c>
      <c r="H111" s="294">
        <f t="shared" si="15"/>
        <v>343919250</v>
      </c>
      <c r="I111" s="297">
        <f>H111/H30*100</f>
        <v>1.3767477338848311</v>
      </c>
      <c r="J111" s="294">
        <v>303919250</v>
      </c>
      <c r="K111" s="294">
        <v>341134800</v>
      </c>
      <c r="L111" s="297">
        <f>K111/K30*100</f>
        <v>1.3674516890231871</v>
      </c>
      <c r="M111" s="294">
        <f t="shared" si="13"/>
        <v>2784450</v>
      </c>
      <c r="N111" s="519">
        <f t="shared" si="14"/>
        <v>99.190376810835673</v>
      </c>
    </row>
    <row r="112" spans="1:14" ht="15" customHeight="1">
      <c r="A112" s="52"/>
      <c r="B112" s="516" t="s">
        <v>255</v>
      </c>
      <c r="C112" s="508" t="s">
        <v>256</v>
      </c>
      <c r="D112" s="294">
        <v>21447468</v>
      </c>
      <c r="E112" s="294">
        <v>0.1</v>
      </c>
      <c r="F112" s="294">
        <v>0</v>
      </c>
      <c r="G112" s="297">
        <f>F112/F30*100</f>
        <v>0</v>
      </c>
      <c r="H112" s="294">
        <f t="shared" si="15"/>
        <v>19362177</v>
      </c>
      <c r="I112" s="297">
        <f>H112/H30*100</f>
        <v>7.7508988833358411E-2</v>
      </c>
      <c r="J112" s="294">
        <v>19362177</v>
      </c>
      <c r="K112" s="294">
        <v>19318080</v>
      </c>
      <c r="L112" s="297">
        <f>K112/K30*100</f>
        <v>7.7437250977282449E-2</v>
      </c>
      <c r="M112" s="294">
        <f t="shared" si="13"/>
        <v>44097</v>
      </c>
      <c r="N112" s="519">
        <f t="shared" si="14"/>
        <v>99.772251849572484</v>
      </c>
    </row>
    <row r="113" spans="1:14" ht="15" customHeight="1">
      <c r="A113" s="52"/>
      <c r="B113" s="516" t="s">
        <v>257</v>
      </c>
      <c r="C113" s="508" t="s">
        <v>258</v>
      </c>
      <c r="D113" s="294">
        <v>269529120</v>
      </c>
      <c r="E113" s="294">
        <v>1.2</v>
      </c>
      <c r="F113" s="294">
        <v>0</v>
      </c>
      <c r="G113" s="297">
        <f>F113/F30*100</f>
        <v>0</v>
      </c>
      <c r="H113" s="294">
        <f t="shared" si="15"/>
        <v>0</v>
      </c>
      <c r="I113" s="297">
        <f>H113/H30*100</f>
        <v>0</v>
      </c>
      <c r="J113" s="294">
        <v>0</v>
      </c>
      <c r="K113" s="294"/>
      <c r="L113" s="297">
        <f>K113/K30*100</f>
        <v>0</v>
      </c>
      <c r="M113" s="294">
        <f t="shared" si="13"/>
        <v>0</v>
      </c>
      <c r="N113" s="519"/>
    </row>
    <row r="114" spans="1:14" ht="15" customHeight="1">
      <c r="A114" s="52"/>
      <c r="B114" s="516" t="s">
        <v>403</v>
      </c>
      <c r="C114" s="508" t="s">
        <v>404</v>
      </c>
      <c r="D114" s="294">
        <v>11830440</v>
      </c>
      <c r="E114" s="294">
        <v>0.1</v>
      </c>
      <c r="F114" s="294">
        <v>9000000</v>
      </c>
      <c r="G114" s="297">
        <f>F114/F30*100</f>
        <v>3.5633489604661873E-2</v>
      </c>
      <c r="H114" s="294">
        <f t="shared" si="15"/>
        <v>7800000</v>
      </c>
      <c r="I114" s="297">
        <f>H114/H30*100</f>
        <v>3.1224283968698124E-2</v>
      </c>
      <c r="J114" s="294">
        <v>-1200000</v>
      </c>
      <c r="K114" s="294">
        <v>7800000</v>
      </c>
      <c r="L114" s="297">
        <f>K114/K30*100</f>
        <v>3.1266593658521094E-2</v>
      </c>
      <c r="M114" s="294">
        <f t="shared" si="13"/>
        <v>0</v>
      </c>
      <c r="N114" s="519">
        <f t="shared" si="14"/>
        <v>100</v>
      </c>
    </row>
    <row r="115" spans="1:14">
      <c r="A115" s="52"/>
      <c r="B115" s="516" t="s">
        <v>259</v>
      </c>
      <c r="C115" s="508" t="s">
        <v>260</v>
      </c>
      <c r="D115" s="294">
        <v>0</v>
      </c>
      <c r="E115" s="294">
        <v>0</v>
      </c>
      <c r="F115" s="294">
        <v>20000000</v>
      </c>
      <c r="G115" s="297">
        <f>F115/F30*100</f>
        <v>7.9185532454804156E-2</v>
      </c>
      <c r="H115" s="294">
        <f t="shared" si="15"/>
        <v>28672470</v>
      </c>
      <c r="I115" s="297">
        <f>H115/H30*100</f>
        <v>0.11477914684153562</v>
      </c>
      <c r="J115" s="294">
        <v>8672470</v>
      </c>
      <c r="K115" s="294">
        <v>28231645</v>
      </c>
      <c r="L115" s="297">
        <f>K115/K30*100</f>
        <v>0.11316761186238701</v>
      </c>
      <c r="M115" s="294">
        <f t="shared" si="13"/>
        <v>440825</v>
      </c>
      <c r="N115" s="519">
        <f t="shared" si="14"/>
        <v>98.462549616409049</v>
      </c>
    </row>
    <row r="116" spans="1:14" ht="15" customHeight="1">
      <c r="A116" s="52"/>
      <c r="B116" s="516" t="s">
        <v>526</v>
      </c>
      <c r="C116" s="508" t="s">
        <v>527</v>
      </c>
      <c r="D116" s="294">
        <v>885600</v>
      </c>
      <c r="E116" s="294">
        <v>0</v>
      </c>
      <c r="F116" s="294">
        <v>0</v>
      </c>
      <c r="G116" s="297">
        <f>F116/F30*100</f>
        <v>0</v>
      </c>
      <c r="H116" s="294">
        <f t="shared" si="15"/>
        <v>0</v>
      </c>
      <c r="I116" s="297">
        <f>H116/H30*100</f>
        <v>0</v>
      </c>
      <c r="J116" s="294"/>
      <c r="K116" s="294"/>
      <c r="L116" s="297">
        <f>K116/K30*100</f>
        <v>0</v>
      </c>
      <c r="M116" s="294"/>
      <c r="N116" s="519"/>
    </row>
    <row r="117" spans="1:14" ht="21" customHeight="1">
      <c r="A117" s="52"/>
      <c r="B117" s="520" t="s">
        <v>550</v>
      </c>
      <c r="C117" s="296" t="s">
        <v>551</v>
      </c>
      <c r="D117" s="294">
        <v>0</v>
      </c>
      <c r="E117" s="294"/>
      <c r="F117" s="294">
        <v>0</v>
      </c>
      <c r="G117" s="297">
        <f>F117/F30*100</f>
        <v>0</v>
      </c>
      <c r="H117" s="294">
        <f t="shared" si="15"/>
        <v>0</v>
      </c>
      <c r="I117" s="297">
        <f>H117/H30*100</f>
        <v>0</v>
      </c>
      <c r="J117" s="294">
        <f>1700000-1700000</f>
        <v>0</v>
      </c>
      <c r="K117" s="294"/>
      <c r="L117" s="297">
        <f>K117/K30*100</f>
        <v>0</v>
      </c>
      <c r="M117" s="294">
        <f t="shared" ref="M117:M118" si="18">H117-K117</f>
        <v>0</v>
      </c>
      <c r="N117" s="519"/>
    </row>
    <row r="118" spans="1:14" ht="15" customHeight="1">
      <c r="A118" s="52"/>
      <c r="B118" s="521" t="s">
        <v>249</v>
      </c>
      <c r="C118" s="513" t="s">
        <v>854</v>
      </c>
      <c r="D118" s="294">
        <v>0</v>
      </c>
      <c r="E118" s="294"/>
      <c r="F118" s="294">
        <v>0</v>
      </c>
      <c r="G118" s="297">
        <f>F118/F30*100</f>
        <v>0</v>
      </c>
      <c r="H118" s="294">
        <f t="shared" si="15"/>
        <v>26700000</v>
      </c>
      <c r="I118" s="297">
        <f>H118/H30*100</f>
        <v>0.10688312589285126</v>
      </c>
      <c r="J118" s="294">
        <v>26700000</v>
      </c>
      <c r="K118" s="294">
        <v>26402844</v>
      </c>
      <c r="L118" s="297">
        <f>K118/K30*100</f>
        <v>0.10583679420222071</v>
      </c>
      <c r="M118" s="294">
        <f t="shared" si="18"/>
        <v>297156</v>
      </c>
      <c r="N118" s="519">
        <f t="shared" si="14"/>
        <v>98.887056179775286</v>
      </c>
    </row>
    <row r="119" spans="1:14" ht="15" customHeight="1">
      <c r="A119" s="52"/>
      <c r="B119" s="516"/>
      <c r="C119" s="514" t="s">
        <v>144</v>
      </c>
      <c r="D119" s="505">
        <v>736941242</v>
      </c>
      <c r="E119" s="505">
        <v>3.2</v>
      </c>
      <c r="F119" s="505">
        <v>694127000</v>
      </c>
      <c r="G119" s="505">
        <f t="shared" ref="G119:L119" si="19">SUM(G54:G118)</f>
        <v>2.7482408043127924</v>
      </c>
      <c r="H119" s="505">
        <f t="shared" si="19"/>
        <v>1105517000</v>
      </c>
      <c r="I119" s="505">
        <f t="shared" si="19"/>
        <v>4.4255098384901599</v>
      </c>
      <c r="J119" s="505">
        <f t="shared" si="19"/>
        <v>411390000</v>
      </c>
      <c r="K119" s="505">
        <f t="shared" si="19"/>
        <v>1099412772</v>
      </c>
      <c r="L119" s="505">
        <f t="shared" si="19"/>
        <v>4.4070374878349092</v>
      </c>
      <c r="M119" s="505">
        <f t="shared" ref="M119" si="20">SUM(M54:M118)</f>
        <v>6104228</v>
      </c>
      <c r="N119" s="522">
        <f>K119/H119*100</f>
        <v>99.447839517619357</v>
      </c>
    </row>
    <row r="120" spans="1:14" ht="15" customHeight="1">
      <c r="A120" s="52"/>
      <c r="B120" s="516" t="s">
        <v>153</v>
      </c>
      <c r="C120" s="508" t="s">
        <v>154</v>
      </c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518"/>
    </row>
    <row r="121" spans="1:14" ht="15" customHeight="1">
      <c r="A121" s="52"/>
      <c r="B121" s="516" t="s">
        <v>261</v>
      </c>
      <c r="C121" s="508" t="s">
        <v>262</v>
      </c>
      <c r="D121" s="294">
        <v>20517090</v>
      </c>
      <c r="E121" s="294">
        <v>0.1</v>
      </c>
      <c r="F121" s="294">
        <v>0</v>
      </c>
      <c r="G121" s="297">
        <f>F121/F30*100</f>
        <v>0</v>
      </c>
      <c r="H121" s="294"/>
      <c r="I121" s="297">
        <f>H121/H30*100</f>
        <v>0</v>
      </c>
      <c r="J121" s="294">
        <f t="shared" ref="J121:J128" si="21">H121-F121</f>
        <v>0</v>
      </c>
      <c r="K121" s="294"/>
      <c r="L121" s="297">
        <f>K121/K30*100</f>
        <v>0</v>
      </c>
      <c r="M121" s="294">
        <f t="shared" ref="M121:M128" si="22">H121-K121</f>
        <v>0</v>
      </c>
      <c r="N121" s="518"/>
    </row>
    <row r="122" spans="1:14" ht="15" customHeight="1">
      <c r="A122" s="52"/>
      <c r="B122" s="516" t="s">
        <v>460</v>
      </c>
      <c r="C122" s="508" t="s">
        <v>461</v>
      </c>
      <c r="D122" s="294">
        <v>0</v>
      </c>
      <c r="E122" s="294">
        <v>0</v>
      </c>
      <c r="F122" s="294">
        <v>21939000</v>
      </c>
      <c r="G122" s="297">
        <f>F122/F30*100</f>
        <v>8.6862569826297434E-2</v>
      </c>
      <c r="H122" s="294">
        <f>F122+J122</f>
        <v>0</v>
      </c>
      <c r="I122" s="297">
        <f>H122/H30*100</f>
        <v>0</v>
      </c>
      <c r="J122" s="294">
        <v>-21939000</v>
      </c>
      <c r="K122" s="294"/>
      <c r="L122" s="297">
        <f>K122/K30*100</f>
        <v>0</v>
      </c>
      <c r="M122" s="294">
        <f t="shared" si="22"/>
        <v>0</v>
      </c>
      <c r="N122" s="518"/>
    </row>
    <row r="123" spans="1:14" ht="15" customHeight="1">
      <c r="A123" s="52"/>
      <c r="B123" s="516" t="s">
        <v>462</v>
      </c>
      <c r="C123" s="508" t="s">
        <v>463</v>
      </c>
      <c r="D123" s="294">
        <v>277330</v>
      </c>
      <c r="E123" s="294">
        <v>0</v>
      </c>
      <c r="F123" s="294">
        <v>5363000</v>
      </c>
      <c r="G123" s="297">
        <f>F123/F30*100</f>
        <v>2.1233600527755737E-2</v>
      </c>
      <c r="H123" s="294">
        <f>F123+J123</f>
        <v>520000</v>
      </c>
      <c r="I123" s="297">
        <f>H123/H30*100</f>
        <v>2.0816189312465416E-3</v>
      </c>
      <c r="J123" s="294">
        <v>-4843000</v>
      </c>
      <c r="K123" s="509">
        <v>519870</v>
      </c>
      <c r="L123" s="297">
        <f>K123/K30*100</f>
        <v>2.0839184673404308E-3</v>
      </c>
      <c r="M123" s="294">
        <f t="shared" si="22"/>
        <v>130</v>
      </c>
      <c r="N123" s="518">
        <f t="shared" ref="N123:N128" si="23">K123/H123*100</f>
        <v>99.975000000000009</v>
      </c>
    </row>
    <row r="124" spans="1:14" ht="15" customHeight="1">
      <c r="A124" s="52"/>
      <c r="B124" s="516" t="s">
        <v>528</v>
      </c>
      <c r="C124" s="508" t="s">
        <v>529</v>
      </c>
      <c r="D124" s="294">
        <v>0</v>
      </c>
      <c r="E124" s="294">
        <v>0</v>
      </c>
      <c r="F124" s="294">
        <v>118000000</v>
      </c>
      <c r="G124" s="297">
        <f>F124/F30*100</f>
        <v>0.46719464148334461</v>
      </c>
      <c r="H124" s="294">
        <f>F124+J124</f>
        <v>0</v>
      </c>
      <c r="I124" s="297">
        <f>H124/H30*100</f>
        <v>0</v>
      </c>
      <c r="J124" s="294">
        <v>-118000000</v>
      </c>
      <c r="K124" s="294"/>
      <c r="L124" s="297">
        <f>K124/K30*100</f>
        <v>0</v>
      </c>
      <c r="M124" s="294">
        <f t="shared" si="22"/>
        <v>0</v>
      </c>
      <c r="N124" s="518"/>
    </row>
    <row r="125" spans="1:14" ht="15" customHeight="1">
      <c r="A125" s="52"/>
      <c r="B125" s="516" t="s">
        <v>530</v>
      </c>
      <c r="C125" s="508" t="s">
        <v>531</v>
      </c>
      <c r="D125" s="294">
        <v>0</v>
      </c>
      <c r="E125" s="294">
        <v>0</v>
      </c>
      <c r="F125" s="294">
        <v>1300000000</v>
      </c>
      <c r="G125" s="297">
        <f>F125/F30*100</f>
        <v>5.1470596095622705</v>
      </c>
      <c r="H125" s="294">
        <f t="shared" ref="H125:H127" si="24">F125+J125</f>
        <v>0</v>
      </c>
      <c r="I125" s="297">
        <f>H125/H30*100</f>
        <v>0</v>
      </c>
      <c r="J125" s="294">
        <v>-1300000000</v>
      </c>
      <c r="K125" s="294"/>
      <c r="L125" s="297">
        <f>K125/K30*100</f>
        <v>0</v>
      </c>
      <c r="M125" s="294">
        <f t="shared" si="22"/>
        <v>0</v>
      </c>
      <c r="N125" s="518"/>
    </row>
    <row r="126" spans="1:14" ht="15" customHeight="1">
      <c r="A126" s="52"/>
      <c r="B126" s="516" t="s">
        <v>263</v>
      </c>
      <c r="C126" s="508" t="s">
        <v>264</v>
      </c>
      <c r="D126" s="294">
        <v>75707905</v>
      </c>
      <c r="E126" s="294">
        <v>0.3</v>
      </c>
      <c r="F126" s="294">
        <v>0</v>
      </c>
      <c r="G126" s="297">
        <f>F126/F30*100</f>
        <v>0</v>
      </c>
      <c r="H126" s="294">
        <f t="shared" si="24"/>
        <v>0</v>
      </c>
      <c r="I126" s="297">
        <f>H126/H30*100</f>
        <v>0</v>
      </c>
      <c r="J126" s="294">
        <v>0</v>
      </c>
      <c r="K126" s="294"/>
      <c r="L126" s="297">
        <f>K126/K30*100</f>
        <v>0</v>
      </c>
      <c r="M126" s="294">
        <f t="shared" si="22"/>
        <v>0</v>
      </c>
      <c r="N126" s="518"/>
    </row>
    <row r="127" spans="1:14" ht="15" customHeight="1">
      <c r="A127" s="52"/>
      <c r="B127" s="516" t="s">
        <v>265</v>
      </c>
      <c r="C127" s="508" t="s">
        <v>266</v>
      </c>
      <c r="D127" s="294">
        <v>20829160</v>
      </c>
      <c r="E127" s="294">
        <v>0.1</v>
      </c>
      <c r="F127" s="294">
        <v>178671000</v>
      </c>
      <c r="G127" s="297">
        <f>F127/F30*100</f>
        <v>0.70740791346161569</v>
      </c>
      <c r="H127" s="294">
        <f t="shared" si="24"/>
        <v>22000000</v>
      </c>
      <c r="I127" s="297">
        <f>H127/H30*100</f>
        <v>8.8068493245045995E-2</v>
      </c>
      <c r="J127" s="294">
        <v>-156671000</v>
      </c>
      <c r="K127" s="294">
        <v>22000000</v>
      </c>
      <c r="L127" s="297">
        <f>K127/K30*100</f>
        <v>8.81878282676236E-2</v>
      </c>
      <c r="M127" s="294">
        <f t="shared" si="22"/>
        <v>0</v>
      </c>
      <c r="N127" s="518">
        <f t="shared" si="23"/>
        <v>100</v>
      </c>
    </row>
    <row r="128" spans="1:14" ht="15" customHeight="1">
      <c r="A128" s="52"/>
      <c r="B128" s="516" t="s">
        <v>267</v>
      </c>
      <c r="C128" s="508" t="s">
        <v>268</v>
      </c>
      <c r="D128" s="294">
        <v>0</v>
      </c>
      <c r="E128" s="294">
        <v>0</v>
      </c>
      <c r="F128" s="294">
        <v>76027000</v>
      </c>
      <c r="G128" s="297">
        <f>F128/F30*100</f>
        <v>0.30101192379706981</v>
      </c>
      <c r="H128" s="294">
        <v>76027000</v>
      </c>
      <c r="I128" s="297">
        <f>H128/H30*100</f>
        <v>0.30434469708823231</v>
      </c>
      <c r="J128" s="294">
        <f t="shared" si="21"/>
        <v>0</v>
      </c>
      <c r="K128" s="512">
        <v>78316760</v>
      </c>
      <c r="L128" s="297">
        <f>K128/K30*100</f>
        <v>0.31393568097075875</v>
      </c>
      <c r="M128" s="294">
        <f t="shared" si="22"/>
        <v>-2289760</v>
      </c>
      <c r="N128" s="518">
        <f t="shared" si="23"/>
        <v>103.01177213358412</v>
      </c>
    </row>
    <row r="129" spans="1:14" ht="15" customHeight="1">
      <c r="A129" s="52"/>
      <c r="B129" s="516"/>
      <c r="C129" s="514" t="s">
        <v>145</v>
      </c>
      <c r="D129" s="505">
        <v>117331485</v>
      </c>
      <c r="E129" s="505">
        <v>0.5</v>
      </c>
      <c r="F129" s="505">
        <v>1700000000</v>
      </c>
      <c r="G129" s="505">
        <f t="shared" ref="G129:M129" si="25">SUM(G121:G128)</f>
        <v>6.730770258658354</v>
      </c>
      <c r="H129" s="505">
        <f t="shared" si="25"/>
        <v>98547000</v>
      </c>
      <c r="I129" s="505">
        <f t="shared" si="25"/>
        <v>0.39449480926452485</v>
      </c>
      <c r="J129" s="505">
        <f t="shared" si="25"/>
        <v>-1601453000</v>
      </c>
      <c r="K129" s="505">
        <f t="shared" si="25"/>
        <v>100836630</v>
      </c>
      <c r="L129" s="505">
        <f t="shared" si="25"/>
        <v>0.40420742770572277</v>
      </c>
      <c r="M129" s="505">
        <f t="shared" si="25"/>
        <v>-2289630</v>
      </c>
      <c r="N129" s="522">
        <f>K129/H129*100</f>
        <v>102.32338883984291</v>
      </c>
    </row>
    <row r="130" spans="1:14" ht="15" customHeight="1">
      <c r="A130" s="52"/>
      <c r="B130" s="516"/>
      <c r="C130" s="506" t="s">
        <v>269</v>
      </c>
      <c r="D130" s="507">
        <v>152987635</v>
      </c>
      <c r="E130" s="507">
        <f>E131+E137</f>
        <v>100</v>
      </c>
      <c r="F130" s="507"/>
      <c r="G130" s="507"/>
      <c r="H130" s="507"/>
      <c r="I130" s="507"/>
      <c r="J130" s="507"/>
      <c r="K130" s="507">
        <f>K131+K137</f>
        <v>264185655</v>
      </c>
      <c r="L130" s="507">
        <f>L131+L137</f>
        <v>100.00000000000001</v>
      </c>
      <c r="M130" s="507"/>
      <c r="N130" s="517"/>
    </row>
    <row r="131" spans="1:14" ht="15" customHeight="1">
      <c r="A131" s="52"/>
      <c r="B131" s="516"/>
      <c r="C131" s="506" t="s">
        <v>270</v>
      </c>
      <c r="D131" s="507">
        <v>132495237</v>
      </c>
      <c r="E131" s="507">
        <f>SUM(E133:E136)</f>
        <v>86.605193288987053</v>
      </c>
      <c r="F131" s="507"/>
      <c r="G131" s="507"/>
      <c r="H131" s="507"/>
      <c r="I131" s="507"/>
      <c r="J131" s="507"/>
      <c r="K131" s="507">
        <f>SUM(K133:K136)</f>
        <v>206820383</v>
      </c>
      <c r="L131" s="507">
        <f>SUM(L134:L135)</f>
        <v>78.286000426480399</v>
      </c>
      <c r="M131" s="507"/>
      <c r="N131" s="517"/>
    </row>
    <row r="132" spans="1:14" ht="15" customHeight="1">
      <c r="A132" s="52"/>
      <c r="B132" s="516" t="s">
        <v>153</v>
      </c>
      <c r="C132" s="508" t="s">
        <v>154</v>
      </c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518"/>
    </row>
    <row r="133" spans="1:14" ht="15" customHeight="1">
      <c r="A133" s="52"/>
      <c r="B133" s="516" t="s">
        <v>196</v>
      </c>
      <c r="C133" s="508" t="s">
        <v>197</v>
      </c>
      <c r="D133" s="294">
        <v>43900</v>
      </c>
      <c r="E133" s="294">
        <f>D133/D130*100</f>
        <v>2.8695129511610531E-2</v>
      </c>
      <c r="F133" s="294"/>
      <c r="G133" s="294"/>
      <c r="H133" s="294"/>
      <c r="I133" s="294"/>
      <c r="J133" s="294"/>
      <c r="K133" s="294"/>
      <c r="L133" s="294"/>
      <c r="M133" s="294"/>
      <c r="N133" s="518"/>
    </row>
    <row r="134" spans="1:14" ht="15" customHeight="1">
      <c r="A134" s="52"/>
      <c r="B134" s="516" t="s">
        <v>202</v>
      </c>
      <c r="C134" s="508" t="s">
        <v>203</v>
      </c>
      <c r="D134" s="294">
        <v>9720000</v>
      </c>
      <c r="E134" s="294">
        <f>D134/D130*100</f>
        <v>6.3534546435729924</v>
      </c>
      <c r="F134" s="294"/>
      <c r="G134" s="294"/>
      <c r="H134" s="294"/>
      <c r="I134" s="294"/>
      <c r="J134" s="294"/>
      <c r="K134" s="294">
        <v>40450196</v>
      </c>
      <c r="L134" s="294">
        <f>K134/K130*100</f>
        <v>15.311276458216478</v>
      </c>
      <c r="M134" s="294"/>
      <c r="N134" s="518"/>
    </row>
    <row r="135" spans="1:14" ht="15" customHeight="1">
      <c r="A135" s="52"/>
      <c r="B135" s="516" t="s">
        <v>212</v>
      </c>
      <c r="C135" s="508" t="s">
        <v>213</v>
      </c>
      <c r="D135" s="294">
        <v>122641946</v>
      </c>
      <c r="E135" s="294">
        <f>D135/D130*100</f>
        <v>80.164613303552272</v>
      </c>
      <c r="F135" s="294"/>
      <c r="G135" s="294"/>
      <c r="H135" s="294"/>
      <c r="I135" s="294"/>
      <c r="J135" s="294"/>
      <c r="K135" s="294">
        <v>166370187</v>
      </c>
      <c r="L135" s="294">
        <f>K135/K130*100</f>
        <v>62.974723968263916</v>
      </c>
      <c r="M135" s="294"/>
      <c r="N135" s="518"/>
    </row>
    <row r="136" spans="1:14" ht="15" customHeight="1">
      <c r="A136" s="52"/>
      <c r="B136" s="516" t="s">
        <v>220</v>
      </c>
      <c r="C136" s="508" t="s">
        <v>221</v>
      </c>
      <c r="D136" s="294">
        <v>89391</v>
      </c>
      <c r="E136" s="294">
        <f>D136/D130*100</f>
        <v>5.8430212350168043E-2</v>
      </c>
      <c r="F136" s="294"/>
      <c r="G136" s="294"/>
      <c r="H136" s="294"/>
      <c r="I136" s="294"/>
      <c r="J136" s="294"/>
      <c r="K136" s="294"/>
      <c r="L136" s="294"/>
      <c r="M136" s="294"/>
      <c r="N136" s="518"/>
    </row>
    <row r="137" spans="1:14" ht="15" customHeight="1">
      <c r="A137" s="52"/>
      <c r="B137" s="516"/>
      <c r="C137" s="506" t="s">
        <v>271</v>
      </c>
      <c r="D137" s="507">
        <v>20492398</v>
      </c>
      <c r="E137" s="507">
        <f>SUM(E139:E140)</f>
        <v>13.394806711012951</v>
      </c>
      <c r="F137" s="507"/>
      <c r="G137" s="507"/>
      <c r="H137" s="507"/>
      <c r="I137" s="507"/>
      <c r="J137" s="507"/>
      <c r="K137" s="507">
        <v>57365272</v>
      </c>
      <c r="L137" s="507">
        <f>SUM(L140)</f>
        <v>21.713999573519615</v>
      </c>
      <c r="M137" s="507"/>
      <c r="N137" s="517"/>
    </row>
    <row r="138" spans="1:14" ht="15" customHeight="1">
      <c r="A138" s="52"/>
      <c r="B138" s="516" t="s">
        <v>153</v>
      </c>
      <c r="C138" s="508" t="s">
        <v>154</v>
      </c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518"/>
    </row>
    <row r="139" spans="1:14" ht="15" customHeight="1">
      <c r="A139" s="52"/>
      <c r="B139" s="516" t="s">
        <v>272</v>
      </c>
      <c r="C139" s="508" t="s">
        <v>273</v>
      </c>
      <c r="D139" s="294">
        <v>9290638</v>
      </c>
      <c r="E139" s="294">
        <f>D139/D130*100</f>
        <v>6.0728032039974993</v>
      </c>
      <c r="F139" s="294"/>
      <c r="G139" s="294"/>
      <c r="H139" s="294"/>
      <c r="I139" s="294"/>
      <c r="J139" s="294"/>
      <c r="K139" s="294"/>
      <c r="L139" s="294"/>
      <c r="M139" s="294"/>
      <c r="N139" s="518"/>
    </row>
    <row r="140" spans="1:14" ht="15" customHeight="1">
      <c r="A140" s="52"/>
      <c r="B140" s="516" t="s">
        <v>407</v>
      </c>
      <c r="C140" s="515" t="s">
        <v>408</v>
      </c>
      <c r="D140" s="294">
        <v>11201760</v>
      </c>
      <c r="E140" s="294">
        <f>D140/D130*100</f>
        <v>7.3220035070154523</v>
      </c>
      <c r="F140" s="294"/>
      <c r="G140" s="294"/>
      <c r="H140" s="294"/>
      <c r="I140" s="294"/>
      <c r="J140" s="294"/>
      <c r="K140" s="294">
        <v>57365272</v>
      </c>
      <c r="L140" s="294">
        <f>K140/K130*100</f>
        <v>21.713999573519615</v>
      </c>
      <c r="M140" s="294"/>
      <c r="N140" s="518"/>
    </row>
    <row r="141" spans="1:14" ht="15" customHeight="1" thickBot="1">
      <c r="A141" s="52"/>
      <c r="B141" s="523"/>
      <c r="C141" s="524" t="s">
        <v>150</v>
      </c>
      <c r="D141" s="525">
        <v>23533540334.080002</v>
      </c>
      <c r="E141" s="525"/>
      <c r="F141" s="525">
        <v>25257139000</v>
      </c>
      <c r="G141" s="525"/>
      <c r="H141" s="525">
        <f>H36+H52</f>
        <v>24980556825</v>
      </c>
      <c r="I141" s="525"/>
      <c r="J141" s="525">
        <f>J36+J52</f>
        <v>-276582175</v>
      </c>
      <c r="K141" s="525">
        <f>K36+K52+K130</f>
        <v>25210939002</v>
      </c>
      <c r="L141" s="525"/>
      <c r="M141" s="525">
        <f>M36+M52</f>
        <v>33803478</v>
      </c>
      <c r="N141" s="526"/>
    </row>
    <row r="142" spans="1:14" ht="15.75" thickTop="1">
      <c r="A142" s="52"/>
      <c r="B142" s="805"/>
      <c r="C142" s="805"/>
      <c r="D142" s="805"/>
      <c r="E142" s="805"/>
      <c r="F142" s="805"/>
      <c r="G142" s="805"/>
      <c r="H142" s="805"/>
      <c r="I142" s="805"/>
      <c r="J142" s="805"/>
      <c r="K142" s="805"/>
      <c r="L142" s="805"/>
      <c r="M142" s="805"/>
      <c r="N142" s="805"/>
    </row>
    <row r="143" spans="1:14">
      <c r="A143" s="52"/>
      <c r="B143" s="53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</row>
    <row r="144" spans="1:14" ht="24.75" customHeight="1">
      <c r="A144" s="3"/>
      <c r="B144" s="789" t="s">
        <v>159</v>
      </c>
      <c r="C144" s="41" t="s">
        <v>554</v>
      </c>
      <c r="D144" s="790" t="s">
        <v>68</v>
      </c>
      <c r="E144" s="790"/>
      <c r="F144" s="44" t="s">
        <v>69</v>
      </c>
      <c r="G144" s="791"/>
      <c r="H144" s="792"/>
      <c r="I144" s="792"/>
      <c r="J144" s="792"/>
      <c r="K144" s="792"/>
      <c r="L144" s="792"/>
      <c r="M144" s="793"/>
      <c r="N144" s="3"/>
    </row>
    <row r="145" spans="1:14" ht="21" customHeight="1">
      <c r="A145" s="3"/>
      <c r="B145" s="789"/>
      <c r="C145" s="44" t="s">
        <v>405</v>
      </c>
      <c r="D145" s="790"/>
      <c r="E145" s="790"/>
      <c r="F145" s="44" t="s">
        <v>70</v>
      </c>
      <c r="G145" s="794"/>
      <c r="H145" s="795"/>
      <c r="I145" s="795"/>
      <c r="J145" s="795"/>
      <c r="K145" s="795"/>
      <c r="L145" s="795"/>
      <c r="M145" s="796"/>
      <c r="N145" s="3"/>
    </row>
    <row r="146" spans="1:14" ht="22.5" customHeight="1">
      <c r="A146" s="3"/>
      <c r="B146" s="789"/>
      <c r="C146" s="44" t="s">
        <v>406</v>
      </c>
      <c r="D146" s="790"/>
      <c r="E146" s="790"/>
      <c r="F146" s="44" t="s">
        <v>71</v>
      </c>
      <c r="G146" s="794"/>
      <c r="H146" s="795"/>
      <c r="I146" s="795"/>
      <c r="J146" s="795"/>
      <c r="K146" s="795"/>
      <c r="L146" s="795"/>
      <c r="M146" s="796"/>
      <c r="N146" s="3"/>
    </row>
    <row r="149" spans="1:14">
      <c r="M149" s="264"/>
    </row>
  </sheetData>
  <mergeCells count="26"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  <mergeCell ref="B13:C13"/>
    <mergeCell ref="B34:C34"/>
    <mergeCell ref="B142:N142"/>
    <mergeCell ref="B144:B146"/>
    <mergeCell ref="D144:E146"/>
    <mergeCell ref="G144:M144"/>
    <mergeCell ref="G145:M145"/>
    <mergeCell ref="G146:M14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FA0D-F746-4F40-85D3-CB3DA9F93B17}">
  <dimension ref="A1:O56"/>
  <sheetViews>
    <sheetView workbookViewId="0">
      <pane xSplit="5" ySplit="12" topLeftCell="F34" activePane="bottomRight" state="frozen"/>
      <selection pane="topRight" activeCell="F1" sqref="F1"/>
      <selection pane="bottomLeft" activeCell="A13" sqref="A13"/>
      <selection pane="bottomRight" activeCell="C6" sqref="C6:E7"/>
    </sheetView>
  </sheetViews>
  <sheetFormatPr defaultRowHeight="15"/>
  <cols>
    <col min="1" max="1" width="0.85546875" customWidth="1"/>
    <col min="2" max="2" width="10.85546875" customWidth="1"/>
    <col min="3" max="3" width="43.42578125" customWidth="1"/>
    <col min="4" max="4" width="13.85546875" customWidth="1"/>
    <col min="5" max="5" width="6" customWidth="1"/>
    <col min="6" max="6" width="11.140625" bestFit="1" customWidth="1"/>
    <col min="7" max="7" width="5.5703125" customWidth="1"/>
    <col min="8" max="8" width="11.85546875" customWidth="1"/>
    <col min="9" max="9" width="5.42578125" customWidth="1"/>
    <col min="10" max="10" width="11.85546875" customWidth="1"/>
    <col min="11" max="11" width="13.42578125" bestFit="1" customWidth="1"/>
    <col min="12" max="12" width="5.28515625" customWidth="1"/>
    <col min="13" max="13" width="11.28515625" customWidth="1"/>
    <col min="14" max="14" width="10.140625" customWidth="1"/>
  </cols>
  <sheetData>
    <row r="1" spans="1:14">
      <c r="A1" s="56"/>
      <c r="B1" s="57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>
      <c r="A2" s="56"/>
      <c r="B2" s="762" t="s">
        <v>134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</row>
    <row r="3" spans="1:14">
      <c r="A3" s="56"/>
      <c r="B3" s="800" t="s">
        <v>842</v>
      </c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</row>
    <row r="4" spans="1:14">
      <c r="A4" s="56"/>
      <c r="B4" s="764" t="s">
        <v>1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</row>
    <row r="5" spans="1:14" ht="15.75" thickBot="1">
      <c r="A5" s="80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808"/>
      <c r="B6" s="802" t="s">
        <v>135</v>
      </c>
      <c r="C6" s="767" t="s">
        <v>873</v>
      </c>
      <c r="D6" s="767"/>
      <c r="E6" s="767"/>
      <c r="F6" s="803" t="s">
        <v>3</v>
      </c>
      <c r="G6" s="803"/>
      <c r="H6" s="804" t="s">
        <v>4</v>
      </c>
      <c r="I6" s="804"/>
      <c r="J6" s="804"/>
      <c r="K6" s="804"/>
      <c r="L6" s="804"/>
      <c r="M6" s="804"/>
      <c r="N6" s="804"/>
    </row>
    <row r="7" spans="1:14" ht="15.75" thickTop="1">
      <c r="A7" s="56"/>
      <c r="B7" s="802"/>
      <c r="C7" s="767"/>
      <c r="D7" s="767"/>
      <c r="E7" s="767"/>
      <c r="F7" s="803"/>
      <c r="G7" s="803"/>
      <c r="H7" s="804"/>
      <c r="I7" s="804"/>
      <c r="J7" s="804"/>
      <c r="K7" s="804"/>
      <c r="L7" s="804"/>
      <c r="M7" s="804"/>
      <c r="N7" s="804"/>
    </row>
    <row r="8" spans="1:14">
      <c r="A8" s="56"/>
      <c r="B8" s="119" t="s">
        <v>136</v>
      </c>
      <c r="C8" s="797" t="s">
        <v>37</v>
      </c>
      <c r="D8" s="797"/>
      <c r="E8" s="797"/>
      <c r="F8" s="798" t="s">
        <v>137</v>
      </c>
      <c r="G8" s="798"/>
      <c r="H8" s="799" t="s">
        <v>36</v>
      </c>
      <c r="I8" s="799"/>
      <c r="J8" s="799"/>
      <c r="K8" s="799"/>
      <c r="L8" s="799"/>
      <c r="M8" s="799"/>
      <c r="N8" s="799"/>
    </row>
    <row r="9" spans="1:14" ht="15.75" thickBot="1">
      <c r="A9" s="56"/>
      <c r="B9" s="757" t="s">
        <v>5</v>
      </c>
      <c r="C9" s="757"/>
      <c r="D9" s="758" t="s">
        <v>138</v>
      </c>
      <c r="E9" s="758"/>
      <c r="F9" s="758"/>
      <c r="G9" s="758"/>
      <c r="H9" s="758"/>
      <c r="I9" s="758"/>
      <c r="J9" s="758"/>
      <c r="K9" s="758"/>
      <c r="L9" s="758"/>
      <c r="M9" s="758"/>
      <c r="N9" s="758"/>
    </row>
    <row r="10" spans="1:14" ht="28.5" customHeight="1" thickTop="1" thickBot="1">
      <c r="A10" s="56"/>
      <c r="B10" s="757"/>
      <c r="C10" s="757"/>
      <c r="D10" s="120" t="s">
        <v>139</v>
      </c>
      <c r="E10" s="121">
        <v>2024</v>
      </c>
      <c r="F10" s="759" t="s">
        <v>7</v>
      </c>
      <c r="G10" s="759"/>
      <c r="H10" s="759" t="s">
        <v>7</v>
      </c>
      <c r="I10" s="759"/>
      <c r="J10" s="91" t="s">
        <v>7</v>
      </c>
      <c r="K10" s="759" t="s">
        <v>7</v>
      </c>
      <c r="L10" s="759"/>
      <c r="M10" s="761" t="s">
        <v>140</v>
      </c>
      <c r="N10" s="754" t="s">
        <v>9</v>
      </c>
    </row>
    <row r="11" spans="1:14" ht="55.5" thickTop="1" thickBot="1">
      <c r="A11" s="56"/>
      <c r="B11" s="757"/>
      <c r="C11" s="757"/>
      <c r="D11" s="4" t="s">
        <v>141</v>
      </c>
      <c r="E11" s="5" t="s">
        <v>11</v>
      </c>
      <c r="F11" s="6" t="s">
        <v>488</v>
      </c>
      <c r="G11" s="7" t="s">
        <v>11</v>
      </c>
      <c r="H11" s="6" t="s">
        <v>489</v>
      </c>
      <c r="I11" s="7" t="s">
        <v>11</v>
      </c>
      <c r="J11" s="8" t="s">
        <v>142</v>
      </c>
      <c r="K11" s="6" t="s">
        <v>13</v>
      </c>
      <c r="L11" s="7" t="s">
        <v>11</v>
      </c>
      <c r="M11" s="761"/>
      <c r="N11" s="754"/>
    </row>
    <row r="12" spans="1:14" ht="16.5" thickTop="1" thickBot="1">
      <c r="A12" s="56"/>
      <c r="B12" s="757"/>
      <c r="C12" s="757"/>
      <c r="D12" s="9" t="s">
        <v>14</v>
      </c>
      <c r="E12" s="9" t="s">
        <v>15</v>
      </c>
      <c r="F12" s="9" t="s">
        <v>16</v>
      </c>
      <c r="G12" s="9" t="s">
        <v>17</v>
      </c>
      <c r="H12" s="9" t="s">
        <v>18</v>
      </c>
      <c r="I12" s="9" t="s">
        <v>19</v>
      </c>
      <c r="J12" s="9" t="s">
        <v>20</v>
      </c>
      <c r="K12" s="9" t="s">
        <v>21</v>
      </c>
      <c r="L12" s="9" t="s">
        <v>22</v>
      </c>
      <c r="M12" s="9" t="s">
        <v>23</v>
      </c>
      <c r="N12" s="10" t="s">
        <v>24</v>
      </c>
    </row>
    <row r="13" spans="1:14" ht="15.75" thickTop="1">
      <c r="A13" s="56"/>
      <c r="B13" s="755" t="s">
        <v>41</v>
      </c>
      <c r="C13" s="755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56"/>
      <c r="B14" s="122" t="s">
        <v>26</v>
      </c>
      <c r="C14" s="15" t="s">
        <v>27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56"/>
      <c r="B15" s="94" t="s">
        <v>43</v>
      </c>
      <c r="C15" s="123" t="s">
        <v>44</v>
      </c>
      <c r="D15" s="17">
        <v>1631828309</v>
      </c>
      <c r="E15" s="18">
        <f>D15/D30*100</f>
        <v>69.950254946235987</v>
      </c>
      <c r="F15" s="18">
        <v>1800690000</v>
      </c>
      <c r="G15" s="18">
        <f>F15/F30*100</f>
        <v>70.893307086614172</v>
      </c>
      <c r="H15" s="18">
        <v>1830690000</v>
      </c>
      <c r="I15" s="18">
        <f>H15/H30*100</f>
        <v>67.262740199140254</v>
      </c>
      <c r="J15" s="18">
        <f>H15-F15</f>
        <v>30000000</v>
      </c>
      <c r="K15" s="18">
        <v>1825474075</v>
      </c>
      <c r="L15" s="18">
        <f>K15/K30*100</f>
        <v>67.23030391691438</v>
      </c>
      <c r="M15" s="18">
        <f>H15-K15</f>
        <v>5215925</v>
      </c>
      <c r="N15" s="19">
        <f>K15/H15*100</f>
        <v>99.715084203223924</v>
      </c>
    </row>
    <row r="16" spans="1:14">
      <c r="A16" s="56"/>
      <c r="B16" s="94" t="s">
        <v>45</v>
      </c>
      <c r="C16" s="123" t="s">
        <v>46</v>
      </c>
      <c r="D16" s="17">
        <v>269309245</v>
      </c>
      <c r="E16" s="18">
        <f>D16/D30*100</f>
        <v>11.544260044534091</v>
      </c>
      <c r="F16" s="18">
        <v>307410000</v>
      </c>
      <c r="G16" s="18">
        <f>F16/F30*100</f>
        <v>12.102755905511811</v>
      </c>
      <c r="H16" s="18">
        <v>294410000</v>
      </c>
      <c r="I16" s="18">
        <f>H16/H30*100</f>
        <v>10.817136348605651</v>
      </c>
      <c r="J16" s="18">
        <f t="shared" ref="J16:J24" si="0">H16-F16</f>
        <v>-13000000</v>
      </c>
      <c r="K16" s="18">
        <v>293964319</v>
      </c>
      <c r="L16" s="18">
        <f>K16/K30*100</f>
        <v>10.82639889427012</v>
      </c>
      <c r="M16" s="18">
        <f t="shared" ref="M16:M27" si="1">H16-K16</f>
        <v>445681</v>
      </c>
      <c r="N16" s="19">
        <f t="shared" ref="N16:N21" si="2">K16/H16*100</f>
        <v>99.848618932780823</v>
      </c>
    </row>
    <row r="17" spans="1:14">
      <c r="A17" s="56"/>
      <c r="B17" s="94" t="s">
        <v>47</v>
      </c>
      <c r="C17" s="123" t="s">
        <v>48</v>
      </c>
      <c r="D17" s="17">
        <v>388955194.24000001</v>
      </c>
      <c r="E17" s="18">
        <f>D17/D30*100</f>
        <v>16.673025495202843</v>
      </c>
      <c r="F17" s="18">
        <v>351700000</v>
      </c>
      <c r="G17" s="18">
        <f>F17/F30*100</f>
        <v>13.846456692913387</v>
      </c>
      <c r="H17" s="18">
        <v>418200000</v>
      </c>
      <c r="I17" s="18">
        <f>H17/H30*100</f>
        <v>15.365396627108058</v>
      </c>
      <c r="J17" s="18">
        <f t="shared" si="0"/>
        <v>66500000</v>
      </c>
      <c r="K17" s="18">
        <v>417678880</v>
      </c>
      <c r="L17" s="18">
        <f>K17/K30*100</f>
        <v>15.382676986018776</v>
      </c>
      <c r="M17" s="18">
        <f t="shared" si="1"/>
        <v>521120</v>
      </c>
      <c r="N17" s="19">
        <f t="shared" si="2"/>
        <v>99.875389765662362</v>
      </c>
    </row>
    <row r="18" spans="1:14">
      <c r="A18" s="56"/>
      <c r="B18" s="94" t="s">
        <v>49</v>
      </c>
      <c r="C18" s="123" t="s">
        <v>50</v>
      </c>
      <c r="D18" s="17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f t="shared" si="0"/>
        <v>0</v>
      </c>
      <c r="K18" s="18">
        <v>0</v>
      </c>
      <c r="L18" s="18">
        <v>0</v>
      </c>
      <c r="M18" s="18">
        <f t="shared" si="1"/>
        <v>0</v>
      </c>
      <c r="N18" s="19"/>
    </row>
    <row r="19" spans="1:14">
      <c r="A19" s="56"/>
      <c r="B19" s="94" t="s">
        <v>51</v>
      </c>
      <c r="C19" s="123" t="s">
        <v>52</v>
      </c>
      <c r="D19" s="17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f t="shared" si="0"/>
        <v>0</v>
      </c>
      <c r="K19" s="18">
        <v>0</v>
      </c>
      <c r="L19" s="18">
        <v>0</v>
      </c>
      <c r="M19" s="18">
        <f t="shared" si="1"/>
        <v>0</v>
      </c>
      <c r="N19" s="19"/>
    </row>
    <row r="20" spans="1:14">
      <c r="A20" s="56"/>
      <c r="B20" s="94" t="s">
        <v>53</v>
      </c>
      <c r="C20" s="123" t="s">
        <v>54</v>
      </c>
      <c r="D20" s="17">
        <v>0</v>
      </c>
      <c r="E20" s="18">
        <f>D20/D30</f>
        <v>0</v>
      </c>
      <c r="F20" s="18">
        <v>0</v>
      </c>
      <c r="G20" s="18">
        <f>F20/F30</f>
        <v>0</v>
      </c>
      <c r="H20" s="18">
        <v>0</v>
      </c>
      <c r="I20" s="18">
        <f>H20/H30</f>
        <v>0</v>
      </c>
      <c r="J20" s="18">
        <f t="shared" si="0"/>
        <v>0</v>
      </c>
      <c r="K20" s="18">
        <v>0</v>
      </c>
      <c r="L20" s="18">
        <f>K20/K30</f>
        <v>0</v>
      </c>
      <c r="M20" s="18">
        <f t="shared" si="1"/>
        <v>0</v>
      </c>
      <c r="N20" s="19"/>
    </row>
    <row r="21" spans="1:14">
      <c r="A21" s="56"/>
      <c r="B21" s="94" t="s">
        <v>55</v>
      </c>
      <c r="C21" s="123" t="s">
        <v>56</v>
      </c>
      <c r="D21" s="17">
        <v>13377409</v>
      </c>
      <c r="E21" s="18">
        <f>D21/D30*100</f>
        <v>0.57343849528110613</v>
      </c>
      <c r="F21" s="18">
        <v>20200000</v>
      </c>
      <c r="G21" s="18">
        <f>F21/F30*100</f>
        <v>0.79527559055118102</v>
      </c>
      <c r="H21" s="18">
        <v>18200000</v>
      </c>
      <c r="I21" s="18">
        <f>H21/H30*100</f>
        <v>0.66869970974023585</v>
      </c>
      <c r="J21" s="18">
        <f t="shared" si="0"/>
        <v>-2000000</v>
      </c>
      <c r="K21" s="17">
        <v>18078917</v>
      </c>
      <c r="L21" s="18">
        <f>K21/K30*100</f>
        <v>0.66582763406194634</v>
      </c>
      <c r="M21" s="18">
        <f t="shared" si="1"/>
        <v>121083</v>
      </c>
      <c r="N21" s="19">
        <f t="shared" si="2"/>
        <v>99.334708791208797</v>
      </c>
    </row>
    <row r="22" spans="1:14">
      <c r="A22" s="56"/>
      <c r="B22" s="124"/>
      <c r="C22" s="125" t="s">
        <v>143</v>
      </c>
      <c r="D22" s="20">
        <v>2303470157.2399998</v>
      </c>
      <c r="E22" s="21">
        <f>SUM(E15:E21)</f>
        <v>98.740978981254031</v>
      </c>
      <c r="F22" s="21">
        <v>2480000000</v>
      </c>
      <c r="G22" s="21">
        <f t="shared" ref="G22:M22" si="3">SUM(G15:G21)</f>
        <v>97.637795275590562</v>
      </c>
      <c r="H22" s="21">
        <f t="shared" si="3"/>
        <v>2561500000</v>
      </c>
      <c r="I22" s="21">
        <f t="shared" si="3"/>
        <v>94.11397288459419</v>
      </c>
      <c r="J22" s="21">
        <f t="shared" si="3"/>
        <v>81500000</v>
      </c>
      <c r="K22" s="20">
        <f t="shared" si="3"/>
        <v>2555196191</v>
      </c>
      <c r="L22" s="21">
        <f t="shared" si="3"/>
        <v>94.105207431265214</v>
      </c>
      <c r="M22" s="21">
        <f t="shared" si="3"/>
        <v>6303809</v>
      </c>
      <c r="N22" s="1">
        <f>K22/H22*100</f>
        <v>99.753901659184081</v>
      </c>
    </row>
    <row r="23" spans="1:14">
      <c r="A23" s="56"/>
      <c r="B23" s="94" t="s">
        <v>58</v>
      </c>
      <c r="C23" s="123" t="s">
        <v>59</v>
      </c>
      <c r="D23" s="17">
        <v>0</v>
      </c>
      <c r="E23" s="18">
        <f>D23/D30*100</f>
        <v>0</v>
      </c>
      <c r="F23" s="18">
        <v>0</v>
      </c>
      <c r="G23" s="18">
        <f>F23/F30*100</f>
        <v>0</v>
      </c>
      <c r="H23" s="18">
        <v>0</v>
      </c>
      <c r="I23" s="18">
        <f>H23/H30*100</f>
        <v>0</v>
      </c>
      <c r="J23" s="18">
        <f t="shared" si="0"/>
        <v>0</v>
      </c>
      <c r="K23" s="17">
        <v>0</v>
      </c>
      <c r="L23" s="18">
        <f>K23/K30*100</f>
        <v>0</v>
      </c>
      <c r="M23" s="18">
        <f t="shared" si="1"/>
        <v>0</v>
      </c>
      <c r="N23" s="19"/>
    </row>
    <row r="24" spans="1:14">
      <c r="A24" s="56"/>
      <c r="B24" s="94" t="s">
        <v>60</v>
      </c>
      <c r="C24" s="123" t="s">
        <v>61</v>
      </c>
      <c r="D24" s="17">
        <v>29370960</v>
      </c>
      <c r="E24" s="18">
        <f>D24/D30*100</f>
        <v>1.2590210187459736</v>
      </c>
      <c r="F24" s="18">
        <v>60000000</v>
      </c>
      <c r="G24" s="18">
        <f>F24/F30*100</f>
        <v>2.3622047244094486</v>
      </c>
      <c r="H24" s="18">
        <v>160200000</v>
      </c>
      <c r="I24" s="18">
        <f>H24/H30*100</f>
        <v>5.8860271154058124</v>
      </c>
      <c r="J24" s="18">
        <f t="shared" si="0"/>
        <v>100200000</v>
      </c>
      <c r="K24" s="17">
        <v>160058640</v>
      </c>
      <c r="L24" s="18">
        <f>K24/K30*100</f>
        <v>5.8947925687347764</v>
      </c>
      <c r="M24" s="18">
        <f t="shared" si="1"/>
        <v>141360</v>
      </c>
      <c r="N24" s="19">
        <f>K24/H24*100</f>
        <v>99.911760299625456</v>
      </c>
    </row>
    <row r="25" spans="1:14">
      <c r="A25" s="56"/>
      <c r="B25" s="124"/>
      <c r="C25" s="125" t="s">
        <v>144</v>
      </c>
      <c r="D25" s="20">
        <v>29370960</v>
      </c>
      <c r="E25" s="21">
        <f>SUM(E23:E24)</f>
        <v>1.2590210187459736</v>
      </c>
      <c r="F25" s="21">
        <v>60000000</v>
      </c>
      <c r="G25" s="21">
        <f t="shared" ref="G25:M25" si="4">SUM(G23:G24)</f>
        <v>2.3622047244094486</v>
      </c>
      <c r="H25" s="21">
        <f t="shared" si="4"/>
        <v>160200000</v>
      </c>
      <c r="I25" s="21">
        <f t="shared" si="4"/>
        <v>5.8860271154058124</v>
      </c>
      <c r="J25" s="21">
        <f t="shared" si="4"/>
        <v>100200000</v>
      </c>
      <c r="K25" s="21">
        <f t="shared" si="4"/>
        <v>160058640</v>
      </c>
      <c r="L25" s="21">
        <f t="shared" si="4"/>
        <v>5.8947925687347764</v>
      </c>
      <c r="M25" s="21">
        <f t="shared" si="4"/>
        <v>141360</v>
      </c>
      <c r="N25" s="1">
        <f>K25/H25*100</f>
        <v>99.911760299625456</v>
      </c>
    </row>
    <row r="26" spans="1:14">
      <c r="A26" s="56"/>
      <c r="B26" s="94" t="s">
        <v>58</v>
      </c>
      <c r="C26" s="123" t="s">
        <v>59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f t="shared" ref="J26:J27" si="5">H26-F26</f>
        <v>0</v>
      </c>
      <c r="K26" s="17"/>
      <c r="L26" s="18">
        <v>0</v>
      </c>
      <c r="M26" s="18">
        <f t="shared" si="1"/>
        <v>0</v>
      </c>
      <c r="N26" s="19"/>
    </row>
    <row r="27" spans="1:14">
      <c r="A27" s="56"/>
      <c r="B27" s="94" t="s">
        <v>60</v>
      </c>
      <c r="C27" s="123" t="s">
        <v>61</v>
      </c>
      <c r="D27" s="17">
        <v>0</v>
      </c>
      <c r="E27" s="18">
        <f>D27/D30*100</f>
        <v>0</v>
      </c>
      <c r="F27" s="18">
        <v>0</v>
      </c>
      <c r="G27" s="18">
        <f>F27/F30*100</f>
        <v>0</v>
      </c>
      <c r="H27" s="18">
        <v>0</v>
      </c>
      <c r="I27" s="18">
        <f>H27/H30*100</f>
        <v>0</v>
      </c>
      <c r="J27" s="18">
        <f t="shared" si="5"/>
        <v>0</v>
      </c>
      <c r="K27" s="17"/>
      <c r="L27" s="18">
        <f>K27/K30*100</f>
        <v>0</v>
      </c>
      <c r="M27" s="18">
        <f t="shared" si="1"/>
        <v>0</v>
      </c>
      <c r="N27" s="19"/>
    </row>
    <row r="28" spans="1:14">
      <c r="A28" s="56"/>
      <c r="B28" s="124"/>
      <c r="C28" s="125" t="s">
        <v>145</v>
      </c>
      <c r="D28" s="20">
        <v>0</v>
      </c>
      <c r="E28" s="21">
        <f>SUM(E26:E27)</f>
        <v>0</v>
      </c>
      <c r="F28" s="21">
        <v>0</v>
      </c>
      <c r="G28" s="21">
        <f t="shared" ref="G28:M28" si="6">SUM(G26:G27)</f>
        <v>0</v>
      </c>
      <c r="H28" s="21">
        <f t="shared" si="6"/>
        <v>0</v>
      </c>
      <c r="I28" s="21">
        <f t="shared" si="6"/>
        <v>0</v>
      </c>
      <c r="J28" s="21">
        <f t="shared" si="6"/>
        <v>0</v>
      </c>
      <c r="K28" s="21">
        <f t="shared" si="6"/>
        <v>0</v>
      </c>
      <c r="L28" s="21">
        <f t="shared" si="6"/>
        <v>0</v>
      </c>
      <c r="M28" s="21">
        <f t="shared" si="6"/>
        <v>0</v>
      </c>
      <c r="N28" s="1">
        <v>0</v>
      </c>
    </row>
    <row r="29" spans="1:14">
      <c r="A29" s="56"/>
      <c r="B29" s="126"/>
      <c r="C29" s="127" t="s">
        <v>146</v>
      </c>
      <c r="D29" s="128">
        <v>29370960</v>
      </c>
      <c r="E29" s="129">
        <f>E25+E28</f>
        <v>1.2590210187459736</v>
      </c>
      <c r="F29" s="129">
        <v>60000000</v>
      </c>
      <c r="G29" s="129">
        <f t="shared" ref="G29:M29" si="7">G25+G28</f>
        <v>2.3622047244094486</v>
      </c>
      <c r="H29" s="129">
        <f t="shared" si="7"/>
        <v>160200000</v>
      </c>
      <c r="I29" s="129">
        <f t="shared" si="7"/>
        <v>5.8860271154058124</v>
      </c>
      <c r="J29" s="129">
        <f t="shared" si="7"/>
        <v>100200000</v>
      </c>
      <c r="K29" s="129">
        <f t="shared" si="7"/>
        <v>160058640</v>
      </c>
      <c r="L29" s="129">
        <f t="shared" si="7"/>
        <v>5.8947925687347764</v>
      </c>
      <c r="M29" s="129">
        <f t="shared" si="7"/>
        <v>141360</v>
      </c>
      <c r="N29" s="129">
        <f>K29/H29*100</f>
        <v>99.911760299625456</v>
      </c>
    </row>
    <row r="30" spans="1:14">
      <c r="A30" s="56"/>
      <c r="B30" s="126"/>
      <c r="C30" s="127" t="s">
        <v>147</v>
      </c>
      <c r="D30" s="128">
        <v>2332841117.2399998</v>
      </c>
      <c r="E30" s="129">
        <f>E22+E29</f>
        <v>100</v>
      </c>
      <c r="F30" s="129">
        <v>2540000000</v>
      </c>
      <c r="G30" s="129">
        <f t="shared" ref="G30:M30" si="8">G22+G29</f>
        <v>100.00000000000001</v>
      </c>
      <c r="H30" s="129">
        <f t="shared" si="8"/>
        <v>2721700000</v>
      </c>
      <c r="I30" s="129">
        <f t="shared" si="8"/>
        <v>100</v>
      </c>
      <c r="J30" s="129">
        <f t="shared" si="8"/>
        <v>181700000</v>
      </c>
      <c r="K30" s="129">
        <f t="shared" si="8"/>
        <v>2715254831</v>
      </c>
      <c r="L30" s="129">
        <f t="shared" si="8"/>
        <v>99.999999999999986</v>
      </c>
      <c r="M30" s="129">
        <f t="shared" si="8"/>
        <v>6445169</v>
      </c>
      <c r="N30" s="129">
        <f>K30/H30*100</f>
        <v>99.763193261564467</v>
      </c>
    </row>
    <row r="31" spans="1:14">
      <c r="A31" s="56"/>
      <c r="B31" s="124"/>
      <c r="C31" s="125" t="s">
        <v>148</v>
      </c>
      <c r="D31" s="20">
        <v>0</v>
      </c>
      <c r="E31" s="21"/>
      <c r="F31" s="21"/>
      <c r="G31" s="21"/>
      <c r="H31" s="21"/>
      <c r="I31" s="21"/>
      <c r="J31" s="21"/>
      <c r="K31" s="21">
        <v>0</v>
      </c>
      <c r="L31" s="21"/>
      <c r="M31" s="21"/>
      <c r="N31" s="1"/>
    </row>
    <row r="32" spans="1:14">
      <c r="A32" s="56"/>
      <c r="B32" s="124"/>
      <c r="C32" s="125" t="s">
        <v>149</v>
      </c>
      <c r="D32" s="20">
        <v>0</v>
      </c>
      <c r="E32" s="21"/>
      <c r="F32" s="21"/>
      <c r="G32" s="21"/>
      <c r="H32" s="21"/>
      <c r="I32" s="21"/>
      <c r="J32" s="21"/>
      <c r="K32" s="21">
        <v>0</v>
      </c>
      <c r="L32" s="21"/>
      <c r="M32" s="21"/>
      <c r="N32" s="1"/>
    </row>
    <row r="33" spans="1:14" ht="15.75" thickBot="1">
      <c r="A33" s="56"/>
      <c r="B33" s="126"/>
      <c r="C33" s="127" t="s">
        <v>150</v>
      </c>
      <c r="D33" s="128">
        <v>2332841117.2399998</v>
      </c>
      <c r="E33" s="129"/>
      <c r="F33" s="129"/>
      <c r="G33" s="129"/>
      <c r="H33" s="129"/>
      <c r="I33" s="129"/>
      <c r="J33" s="129"/>
      <c r="K33" s="129">
        <f>K30+K31+K32</f>
        <v>2715254831</v>
      </c>
      <c r="L33" s="129"/>
      <c r="M33" s="129"/>
      <c r="N33" s="130"/>
    </row>
    <row r="34" spans="1:14" ht="15.75" customHeight="1" thickTop="1">
      <c r="A34" s="56"/>
      <c r="B34" s="752" t="s">
        <v>151</v>
      </c>
      <c r="C34" s="7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56"/>
      <c r="B35" s="93" t="s">
        <v>42</v>
      </c>
      <c r="C35" s="15" t="s">
        <v>27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 ht="15" customHeight="1">
      <c r="A36" s="56"/>
      <c r="B36" s="94"/>
      <c r="C36" s="131" t="s">
        <v>152</v>
      </c>
      <c r="D36" s="128">
        <v>2303470157.2399998</v>
      </c>
      <c r="E36" s="129">
        <f>E38</f>
        <v>98.740978981254017</v>
      </c>
      <c r="F36" s="129">
        <f>SUM(F38)</f>
        <v>2480000000</v>
      </c>
      <c r="G36" s="129">
        <f t="shared" ref="G36:M36" si="9">SUM(G38)</f>
        <v>97.637795275590548</v>
      </c>
      <c r="H36" s="129">
        <f t="shared" si="9"/>
        <v>2561500000</v>
      </c>
      <c r="I36" s="129">
        <f t="shared" si="9"/>
        <v>94.11397288459419</v>
      </c>
      <c r="J36" s="129">
        <f t="shared" si="9"/>
        <v>81500000</v>
      </c>
      <c r="K36" s="129">
        <f t="shared" si="9"/>
        <v>2555196191</v>
      </c>
      <c r="L36" s="129">
        <f t="shared" si="9"/>
        <v>94.105207431265228</v>
      </c>
      <c r="M36" s="129">
        <f t="shared" si="9"/>
        <v>6303809</v>
      </c>
      <c r="N36" s="129">
        <f>K36/H36*100</f>
        <v>99.753901659184081</v>
      </c>
    </row>
    <row r="37" spans="1:14" ht="15" customHeight="1">
      <c r="A37" s="56"/>
      <c r="B37" s="94" t="s">
        <v>153</v>
      </c>
      <c r="C37" s="26" t="s">
        <v>154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 ht="15" customHeight="1">
      <c r="A38" s="56"/>
      <c r="B38" s="94" t="s">
        <v>190</v>
      </c>
      <c r="C38" s="26" t="s">
        <v>191</v>
      </c>
      <c r="D38" s="17">
        <v>2303470157.2399998</v>
      </c>
      <c r="E38" s="18">
        <f>D38/D30*100</f>
        <v>98.740978981254017</v>
      </c>
      <c r="F38" s="18">
        <v>2480000000</v>
      </c>
      <c r="G38" s="18">
        <f>F38/F30*100</f>
        <v>97.637795275590548</v>
      </c>
      <c r="H38" s="18">
        <v>2561500000</v>
      </c>
      <c r="I38" s="18">
        <f>H38/H30*100</f>
        <v>94.11397288459419</v>
      </c>
      <c r="J38" s="18">
        <f t="shared" ref="J38" si="10">H38-F38</f>
        <v>81500000</v>
      </c>
      <c r="K38" s="18">
        <v>2555196191</v>
      </c>
      <c r="L38" s="18">
        <f>K38/K30*100</f>
        <v>94.105207431265228</v>
      </c>
      <c r="M38" s="18">
        <f t="shared" ref="M38" si="11">H38-K38</f>
        <v>6303809</v>
      </c>
      <c r="N38" s="19">
        <f>K38/H38*100</f>
        <v>99.753901659184081</v>
      </c>
    </row>
    <row r="39" spans="1:14" ht="15" customHeight="1">
      <c r="A39" s="56"/>
      <c r="B39" s="94"/>
      <c r="C39" s="131" t="s">
        <v>156</v>
      </c>
      <c r="D39" s="128">
        <v>29370960</v>
      </c>
      <c r="E39" s="129">
        <f>E46+E48</f>
        <v>1.2590210187459736</v>
      </c>
      <c r="F39" s="129">
        <f t="shared" ref="F39:M39" si="12">F46+F48</f>
        <v>60000000</v>
      </c>
      <c r="G39" s="129">
        <f t="shared" si="12"/>
        <v>2.3622047244094486</v>
      </c>
      <c r="H39" s="129">
        <f t="shared" si="12"/>
        <v>160200000</v>
      </c>
      <c r="I39" s="129">
        <f t="shared" si="12"/>
        <v>5.8860271154058132</v>
      </c>
      <c r="J39" s="129">
        <f t="shared" si="12"/>
        <v>100200000</v>
      </c>
      <c r="K39" s="129">
        <f t="shared" si="12"/>
        <v>160058640</v>
      </c>
      <c r="L39" s="129">
        <f t="shared" si="12"/>
        <v>5.8947925687347764</v>
      </c>
      <c r="M39" s="129">
        <f t="shared" si="12"/>
        <v>141360</v>
      </c>
      <c r="N39" s="129">
        <f>K39/H39*100</f>
        <v>99.911760299625456</v>
      </c>
    </row>
    <row r="40" spans="1:14" ht="15" customHeight="1">
      <c r="A40" s="56"/>
      <c r="B40" s="94" t="s">
        <v>153</v>
      </c>
      <c r="C40" s="26" t="s">
        <v>154</v>
      </c>
      <c r="D40" s="17"/>
      <c r="E40" s="18"/>
      <c r="F40" s="18"/>
      <c r="G40" s="18"/>
      <c r="H40" s="18"/>
      <c r="I40" s="18"/>
      <c r="J40" s="18"/>
      <c r="K40" s="17"/>
      <c r="L40" s="18"/>
      <c r="M40" s="18"/>
      <c r="N40" s="19"/>
    </row>
    <row r="41" spans="1:14" ht="15" customHeight="1">
      <c r="A41" s="56"/>
      <c r="B41" s="94" t="s">
        <v>192</v>
      </c>
      <c r="C41" s="26" t="s">
        <v>193</v>
      </c>
      <c r="D41" s="17">
        <v>0</v>
      </c>
      <c r="E41" s="18">
        <f>D41/D30*100</f>
        <v>0</v>
      </c>
      <c r="F41" s="18">
        <v>20000000</v>
      </c>
      <c r="G41" s="18">
        <f>F41/F30*100</f>
        <v>0.78740157480314954</v>
      </c>
      <c r="H41" s="18">
        <v>45988000</v>
      </c>
      <c r="I41" s="18">
        <f>H41/H30*100</f>
        <v>1.6896792445897786</v>
      </c>
      <c r="J41" s="18">
        <f t="shared" ref="J41:J45" si="13">H41-F41</f>
        <v>25988000</v>
      </c>
      <c r="K41" s="18">
        <v>45974640</v>
      </c>
      <c r="L41" s="18">
        <f>K41/K30*100</f>
        <v>1.6931979818287635</v>
      </c>
      <c r="M41" s="18">
        <f t="shared" ref="M41:M45" si="14">H41-K41</f>
        <v>13360</v>
      </c>
      <c r="N41" s="19">
        <f>K41/H41*100</f>
        <v>99.970948943202572</v>
      </c>
    </row>
    <row r="42" spans="1:14" ht="15" customHeight="1">
      <c r="A42" s="56"/>
      <c r="B42" s="501" t="s">
        <v>861</v>
      </c>
      <c r="C42" s="26" t="s">
        <v>863</v>
      </c>
      <c r="D42" s="17"/>
      <c r="E42" s="18">
        <f>D42/D30*100</f>
        <v>0</v>
      </c>
      <c r="F42" s="18">
        <v>0</v>
      </c>
      <c r="G42" s="18">
        <f>F42/F30*100</f>
        <v>0</v>
      </c>
      <c r="H42" s="18">
        <v>15000000</v>
      </c>
      <c r="I42" s="18">
        <f>H42/H30*100</f>
        <v>0.55112613440129321</v>
      </c>
      <c r="J42" s="18">
        <f t="shared" si="13"/>
        <v>15000000</v>
      </c>
      <c r="K42" s="18">
        <v>14872800</v>
      </c>
      <c r="L42" s="18">
        <f>K42/K30*100</f>
        <v>0.54774969296426967</v>
      </c>
      <c r="M42" s="18">
        <f t="shared" si="14"/>
        <v>127200</v>
      </c>
      <c r="N42" s="19">
        <f t="shared" ref="N42:N43" si="15">K42/H42*100</f>
        <v>99.152000000000001</v>
      </c>
    </row>
    <row r="43" spans="1:14" ht="15" customHeight="1">
      <c r="A43" s="56"/>
      <c r="B43" s="501" t="s">
        <v>862</v>
      </c>
      <c r="C43" s="26" t="s">
        <v>864</v>
      </c>
      <c r="D43" s="17"/>
      <c r="E43" s="18">
        <f>D43/D30*100</f>
        <v>0</v>
      </c>
      <c r="F43" s="18">
        <v>0</v>
      </c>
      <c r="G43" s="18">
        <f>F43/F30*100</f>
        <v>0</v>
      </c>
      <c r="H43" s="18">
        <v>5000000</v>
      </c>
      <c r="I43" s="18">
        <f>H43/H30*100</f>
        <v>0.18370871146709777</v>
      </c>
      <c r="J43" s="18">
        <f t="shared" si="13"/>
        <v>5000000</v>
      </c>
      <c r="K43" s="18">
        <v>4999200</v>
      </c>
      <c r="L43" s="18">
        <f>K43/K30*100</f>
        <v>0.18411531554697011</v>
      </c>
      <c r="M43" s="18">
        <f t="shared" si="14"/>
        <v>800</v>
      </c>
      <c r="N43" s="19">
        <f t="shared" si="15"/>
        <v>99.983999999999995</v>
      </c>
    </row>
    <row r="44" spans="1:14" ht="15" customHeight="1">
      <c r="A44" s="56"/>
      <c r="B44" s="94" t="s">
        <v>194</v>
      </c>
      <c r="C44" s="26" t="s">
        <v>195</v>
      </c>
      <c r="D44" s="17">
        <v>28440000</v>
      </c>
      <c r="E44" s="18">
        <f>D44/D30*100</f>
        <v>1.2191143147222798</v>
      </c>
      <c r="F44" s="18">
        <v>40000000</v>
      </c>
      <c r="G44" s="18">
        <f>F44/F30*100</f>
        <v>1.5748031496062991</v>
      </c>
      <c r="H44" s="18">
        <v>94212000</v>
      </c>
      <c r="I44" s="18">
        <f>H44/H30*100</f>
        <v>3.4615130249476431</v>
      </c>
      <c r="J44" s="18">
        <f t="shared" si="13"/>
        <v>54212000</v>
      </c>
      <c r="K44" s="18">
        <v>94212000</v>
      </c>
      <c r="L44" s="18">
        <f>K44/K30*100</f>
        <v>3.469729578394773</v>
      </c>
      <c r="M44" s="18">
        <f t="shared" si="14"/>
        <v>0</v>
      </c>
      <c r="N44" s="19">
        <f>K44/H44*100</f>
        <v>100</v>
      </c>
    </row>
    <row r="45" spans="1:14" ht="15" customHeight="1">
      <c r="A45" s="56"/>
      <c r="B45" s="94" t="s">
        <v>468</v>
      </c>
      <c r="C45" s="26" t="s">
        <v>469</v>
      </c>
      <c r="D45" s="17">
        <v>930960</v>
      </c>
      <c r="E45" s="18">
        <f>D45/D30*100</f>
        <v>3.9906704023693867E-2</v>
      </c>
      <c r="F45" s="18">
        <v>0</v>
      </c>
      <c r="G45" s="18">
        <f>F45/F30*100</f>
        <v>0</v>
      </c>
      <c r="H45" s="18">
        <v>0</v>
      </c>
      <c r="I45" s="18">
        <f>H45/H30*100</f>
        <v>0</v>
      </c>
      <c r="J45" s="18">
        <f t="shared" si="13"/>
        <v>0</v>
      </c>
      <c r="K45" s="18"/>
      <c r="L45" s="18">
        <f>K45/K30*100</f>
        <v>0</v>
      </c>
      <c r="M45" s="18">
        <f t="shared" si="14"/>
        <v>0</v>
      </c>
      <c r="N45" s="19">
        <v>0</v>
      </c>
    </row>
    <row r="46" spans="1:14" ht="15" customHeight="1">
      <c r="A46" s="56"/>
      <c r="B46" s="94"/>
      <c r="C46" s="27" t="s">
        <v>144</v>
      </c>
      <c r="D46" s="21">
        <v>29370960</v>
      </c>
      <c r="E46" s="21">
        <f>SUM(E41:E45)</f>
        <v>1.2590210187459736</v>
      </c>
      <c r="F46" s="21">
        <f>SUM(F41:F45)</f>
        <v>60000000</v>
      </c>
      <c r="G46" s="21">
        <f t="shared" ref="G46:M46" si="16">SUM(G41:G45)</f>
        <v>2.3622047244094486</v>
      </c>
      <c r="H46" s="21">
        <f t="shared" si="16"/>
        <v>160200000</v>
      </c>
      <c r="I46" s="21">
        <f t="shared" si="16"/>
        <v>5.8860271154058132</v>
      </c>
      <c r="J46" s="21">
        <f t="shared" si="16"/>
        <v>100200000</v>
      </c>
      <c r="K46" s="21">
        <f t="shared" si="16"/>
        <v>160058640</v>
      </c>
      <c r="L46" s="21">
        <f t="shared" si="16"/>
        <v>5.8947925687347764</v>
      </c>
      <c r="M46" s="21">
        <f t="shared" si="16"/>
        <v>141360</v>
      </c>
      <c r="N46" s="1">
        <f>K46/H46*100</f>
        <v>99.911760299625456</v>
      </c>
    </row>
    <row r="47" spans="1:14" ht="15" customHeight="1">
      <c r="A47" s="56"/>
      <c r="B47" s="94" t="s">
        <v>153</v>
      </c>
      <c r="C47" s="26" t="s">
        <v>154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</row>
    <row r="48" spans="1:14" ht="15" customHeight="1">
      <c r="A48" s="56"/>
      <c r="B48" s="94"/>
      <c r="C48" s="27" t="s">
        <v>145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1">
        <v>0</v>
      </c>
    </row>
    <row r="49" spans="1:15" ht="15" customHeight="1">
      <c r="A49" s="56"/>
      <c r="B49" s="94" t="s">
        <v>153</v>
      </c>
      <c r="C49" s="26" t="s">
        <v>154</v>
      </c>
      <c r="D49" s="17"/>
      <c r="E49" s="18"/>
      <c r="F49" s="18"/>
      <c r="G49" s="18"/>
      <c r="H49" s="18"/>
      <c r="I49" s="18"/>
      <c r="J49" s="18"/>
      <c r="K49" s="18"/>
      <c r="L49" s="18"/>
      <c r="M49" s="18"/>
      <c r="N49" s="19"/>
    </row>
    <row r="50" spans="1:15" ht="15" customHeight="1">
      <c r="A50" s="56"/>
      <c r="B50" s="94" t="s">
        <v>153</v>
      </c>
      <c r="C50" s="26" t="s">
        <v>154</v>
      </c>
      <c r="D50" s="17"/>
      <c r="E50" s="18"/>
      <c r="F50" s="18"/>
      <c r="G50" s="18"/>
      <c r="H50" s="18"/>
      <c r="I50" s="18"/>
      <c r="J50" s="18"/>
      <c r="K50" s="18"/>
      <c r="L50" s="18"/>
      <c r="M50" s="18"/>
      <c r="N50" s="19"/>
    </row>
    <row r="51" spans="1:15" ht="15" customHeight="1" thickBot="1">
      <c r="A51" s="56"/>
      <c r="B51" s="94"/>
      <c r="C51" s="132" t="s">
        <v>150</v>
      </c>
      <c r="D51" s="133">
        <v>2332841117.2399998</v>
      </c>
      <c r="E51" s="134"/>
      <c r="F51" s="134">
        <f>F36+F39</f>
        <v>2540000000</v>
      </c>
      <c r="G51" s="134">
        <f t="shared" ref="G51:M51" si="17">G36+G39</f>
        <v>100</v>
      </c>
      <c r="H51" s="134">
        <f t="shared" si="17"/>
        <v>2721700000</v>
      </c>
      <c r="I51" s="134">
        <f t="shared" si="17"/>
        <v>100</v>
      </c>
      <c r="J51" s="134">
        <f t="shared" si="17"/>
        <v>181700000</v>
      </c>
      <c r="K51" s="134">
        <f t="shared" si="17"/>
        <v>2715254831</v>
      </c>
      <c r="L51" s="134">
        <f t="shared" si="17"/>
        <v>100</v>
      </c>
      <c r="M51" s="134">
        <f t="shared" si="17"/>
        <v>6445169</v>
      </c>
      <c r="N51" s="134">
        <f t="shared" ref="N51" si="18">K51/H51*100</f>
        <v>99.763193261564467</v>
      </c>
    </row>
    <row r="52" spans="1:15" ht="15.75" thickTop="1">
      <c r="A52" s="56"/>
      <c r="B52" s="807"/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</row>
    <row r="53" spans="1:15">
      <c r="A53" s="56"/>
      <c r="B53" s="57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ht="24.75" customHeight="1">
      <c r="A54" s="3"/>
      <c r="B54" s="789" t="s">
        <v>159</v>
      </c>
      <c r="C54" s="41" t="s">
        <v>555</v>
      </c>
      <c r="D54" s="790" t="s">
        <v>68</v>
      </c>
      <c r="E54" s="790"/>
      <c r="F54" s="44" t="s">
        <v>69</v>
      </c>
      <c r="G54" s="791"/>
      <c r="H54" s="792"/>
      <c r="I54" s="792"/>
      <c r="J54" s="792"/>
      <c r="K54" s="792"/>
      <c r="L54" s="792"/>
      <c r="M54" s="793"/>
      <c r="N54" s="3"/>
    </row>
    <row r="55" spans="1:15" ht="21" customHeight="1">
      <c r="A55" s="3"/>
      <c r="B55" s="789"/>
      <c r="C55" s="44" t="s">
        <v>405</v>
      </c>
      <c r="D55" s="790"/>
      <c r="E55" s="790"/>
      <c r="F55" s="44" t="s">
        <v>70</v>
      </c>
      <c r="G55" s="794"/>
      <c r="H55" s="795"/>
      <c r="I55" s="795"/>
      <c r="J55" s="795"/>
      <c r="K55" s="795"/>
      <c r="L55" s="795"/>
      <c r="M55" s="796"/>
      <c r="N55" s="3"/>
    </row>
    <row r="56" spans="1:15" ht="22.5" customHeight="1">
      <c r="A56" s="3"/>
      <c r="B56" s="789"/>
      <c r="C56" s="44" t="s">
        <v>406</v>
      </c>
      <c r="D56" s="790"/>
      <c r="E56" s="790"/>
      <c r="F56" s="44" t="s">
        <v>71</v>
      </c>
      <c r="G56" s="794"/>
      <c r="H56" s="795"/>
      <c r="I56" s="795"/>
      <c r="J56" s="795"/>
      <c r="K56" s="795"/>
      <c r="L56" s="795"/>
      <c r="M56" s="796"/>
      <c r="N56" s="3"/>
    </row>
  </sheetData>
  <mergeCells count="26">
    <mergeCell ref="B2:N2"/>
    <mergeCell ref="B3:N3"/>
    <mergeCell ref="B4:N4"/>
    <mergeCell ref="B6:B7"/>
    <mergeCell ref="C6:E7"/>
    <mergeCell ref="F6:G7"/>
    <mergeCell ref="H6:N7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54:B56"/>
    <mergeCell ref="B13:C13"/>
    <mergeCell ref="B34:C34"/>
    <mergeCell ref="B52:N52"/>
    <mergeCell ref="D54:E56"/>
    <mergeCell ref="G54:M54"/>
    <mergeCell ref="G55:M55"/>
    <mergeCell ref="G56:M56"/>
  </mergeCells>
  <pageMargins left="0.17" right="0.17" top="0.35" bottom="0.23" header="0.32" footer="0.17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7538-D864-4E19-8BB4-AF2B740FE1D3}">
  <dimension ref="A1:N77"/>
  <sheetViews>
    <sheetView workbookViewId="0">
      <pane xSplit="5" ySplit="12" topLeftCell="F41" activePane="bottomRight" state="frozen"/>
      <selection pane="topRight" activeCell="F1" sqref="F1"/>
      <selection pane="bottomLeft" activeCell="A13" sqref="A13"/>
      <selection pane="bottomRight" activeCell="C6" sqref="C6:E7"/>
    </sheetView>
  </sheetViews>
  <sheetFormatPr defaultRowHeight="15"/>
  <cols>
    <col min="1" max="1" width="3.28515625" customWidth="1"/>
    <col min="2" max="2" width="11.42578125" customWidth="1"/>
    <col min="3" max="3" width="43.42578125" customWidth="1"/>
    <col min="4" max="4" width="14.140625" customWidth="1"/>
    <col min="5" max="5" width="8" customWidth="1"/>
    <col min="6" max="6" width="11.42578125" customWidth="1"/>
    <col min="7" max="7" width="7.140625" customWidth="1"/>
    <col min="8" max="8" width="10.7109375" customWidth="1"/>
    <col min="9" max="9" width="8.42578125" customWidth="1"/>
    <col min="10" max="10" width="11.140625" customWidth="1"/>
    <col min="11" max="11" width="13.28515625" customWidth="1"/>
    <col min="12" max="12" width="8.28515625" customWidth="1"/>
    <col min="13" max="13" width="10.42578125" customWidth="1"/>
    <col min="14" max="14" width="7.7109375" customWidth="1"/>
  </cols>
  <sheetData>
    <row r="1" spans="1:14">
      <c r="A1" s="58"/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8"/>
      <c r="B2" s="762" t="s">
        <v>134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</row>
    <row r="3" spans="1:14">
      <c r="A3" s="58"/>
      <c r="B3" s="800" t="s">
        <v>845</v>
      </c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</row>
    <row r="4" spans="1:14">
      <c r="A4" s="58"/>
      <c r="B4" s="764" t="s">
        <v>1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</row>
    <row r="5" spans="1:14" ht="15.75" thickBot="1">
      <c r="A5" s="82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825"/>
      <c r="B6" s="802" t="s">
        <v>135</v>
      </c>
      <c r="C6" s="767" t="s">
        <v>873</v>
      </c>
      <c r="D6" s="767"/>
      <c r="E6" s="767"/>
      <c r="F6" s="803" t="s">
        <v>3</v>
      </c>
      <c r="G6" s="803"/>
      <c r="H6" s="804" t="s">
        <v>4</v>
      </c>
      <c r="I6" s="804"/>
      <c r="J6" s="804"/>
      <c r="K6" s="804"/>
      <c r="L6" s="804"/>
      <c r="M6" s="804"/>
      <c r="N6" s="804"/>
    </row>
    <row r="7" spans="1:14" ht="15.75" thickTop="1">
      <c r="A7" s="58"/>
      <c r="B7" s="802"/>
      <c r="C7" s="767"/>
      <c r="D7" s="767"/>
      <c r="E7" s="767"/>
      <c r="F7" s="803"/>
      <c r="G7" s="803"/>
      <c r="H7" s="804"/>
      <c r="I7" s="804"/>
      <c r="J7" s="804"/>
      <c r="K7" s="804"/>
      <c r="L7" s="804"/>
      <c r="M7" s="804"/>
      <c r="N7" s="804"/>
    </row>
    <row r="8" spans="1:14">
      <c r="A8" s="58"/>
      <c r="B8" s="119" t="s">
        <v>136</v>
      </c>
      <c r="C8" s="797" t="s">
        <v>31</v>
      </c>
      <c r="D8" s="797"/>
      <c r="E8" s="797"/>
      <c r="F8" s="798" t="s">
        <v>137</v>
      </c>
      <c r="G8" s="798"/>
      <c r="H8" s="799" t="s">
        <v>30</v>
      </c>
      <c r="I8" s="799"/>
      <c r="J8" s="799"/>
      <c r="K8" s="799"/>
      <c r="L8" s="799"/>
      <c r="M8" s="799"/>
      <c r="N8" s="799"/>
    </row>
    <row r="9" spans="1:14" ht="15.75" thickBot="1">
      <c r="A9" s="58"/>
      <c r="B9" s="757" t="s">
        <v>5</v>
      </c>
      <c r="C9" s="757"/>
      <c r="D9" s="758" t="s">
        <v>138</v>
      </c>
      <c r="E9" s="758"/>
      <c r="F9" s="758"/>
      <c r="G9" s="758"/>
      <c r="H9" s="758"/>
      <c r="I9" s="758"/>
      <c r="J9" s="758"/>
      <c r="K9" s="758"/>
      <c r="L9" s="758"/>
      <c r="M9" s="758"/>
      <c r="N9" s="758"/>
    </row>
    <row r="10" spans="1:14" ht="16.5" customHeight="1" thickTop="1" thickBot="1">
      <c r="A10" s="58"/>
      <c r="B10" s="757"/>
      <c r="C10" s="757"/>
      <c r="D10" s="120" t="s">
        <v>139</v>
      </c>
      <c r="E10" s="121">
        <v>2024</v>
      </c>
      <c r="F10" s="759" t="s">
        <v>7</v>
      </c>
      <c r="G10" s="759"/>
      <c r="H10" s="759" t="s">
        <v>7</v>
      </c>
      <c r="I10" s="759"/>
      <c r="J10" s="91" t="s">
        <v>7</v>
      </c>
      <c r="K10" s="759" t="s">
        <v>7</v>
      </c>
      <c r="L10" s="759"/>
      <c r="M10" s="761" t="s">
        <v>140</v>
      </c>
      <c r="N10" s="754" t="s">
        <v>9</v>
      </c>
    </row>
    <row r="11" spans="1:14" ht="46.5" thickTop="1" thickBot="1">
      <c r="A11" s="58"/>
      <c r="B11" s="757"/>
      <c r="C11" s="757"/>
      <c r="D11" s="4" t="s">
        <v>141</v>
      </c>
      <c r="E11" s="5" t="s">
        <v>11</v>
      </c>
      <c r="F11" s="6" t="s">
        <v>488</v>
      </c>
      <c r="G11" s="7" t="s">
        <v>11</v>
      </c>
      <c r="H11" s="6" t="s">
        <v>489</v>
      </c>
      <c r="I11" s="7" t="s">
        <v>11</v>
      </c>
      <c r="J11" s="8" t="s">
        <v>142</v>
      </c>
      <c r="K11" s="6" t="s">
        <v>13</v>
      </c>
      <c r="L11" s="7" t="s">
        <v>11</v>
      </c>
      <c r="M11" s="761"/>
      <c r="N11" s="754"/>
    </row>
    <row r="12" spans="1:14" ht="16.5" thickTop="1" thickBot="1">
      <c r="A12" s="58"/>
      <c r="B12" s="757"/>
      <c r="C12" s="757"/>
      <c r="D12" s="9" t="s">
        <v>14</v>
      </c>
      <c r="E12" s="9" t="s">
        <v>15</v>
      </c>
      <c r="F12" s="9" t="s">
        <v>16</v>
      </c>
      <c r="G12" s="9" t="s">
        <v>17</v>
      </c>
      <c r="H12" s="9" t="s">
        <v>18</v>
      </c>
      <c r="I12" s="9" t="s">
        <v>19</v>
      </c>
      <c r="J12" s="9" t="s">
        <v>20</v>
      </c>
      <c r="K12" s="9" t="s">
        <v>21</v>
      </c>
      <c r="L12" s="9" t="s">
        <v>22</v>
      </c>
      <c r="M12" s="9" t="s">
        <v>23</v>
      </c>
      <c r="N12" s="10" t="s">
        <v>24</v>
      </c>
    </row>
    <row r="13" spans="1:14" ht="15.75" thickTop="1">
      <c r="A13" s="58"/>
      <c r="B13" s="755" t="s">
        <v>41</v>
      </c>
      <c r="C13" s="755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58"/>
      <c r="B14" s="122" t="s">
        <v>26</v>
      </c>
      <c r="C14" s="15" t="s">
        <v>27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58"/>
      <c r="B15" s="94" t="s">
        <v>43</v>
      </c>
      <c r="C15" s="123" t="s">
        <v>44</v>
      </c>
      <c r="D15" s="18">
        <v>447709302</v>
      </c>
      <c r="E15" s="18">
        <f>D15/D30*100</f>
        <v>72.558772360750481</v>
      </c>
      <c r="F15" s="18">
        <v>499270000</v>
      </c>
      <c r="G15" s="18">
        <f>F15/F30*100</f>
        <v>70.986895142657687</v>
      </c>
      <c r="H15" s="18">
        <v>498689200</v>
      </c>
      <c r="I15" s="18">
        <f>H15/H30*100</f>
        <v>72.591516492474312</v>
      </c>
      <c r="J15" s="18">
        <f>H15-F15</f>
        <v>-580800</v>
      </c>
      <c r="K15" s="18">
        <v>472203862</v>
      </c>
      <c r="L15" s="18">
        <f>K15/K30*100</f>
        <v>73.671114931313227</v>
      </c>
      <c r="M15" s="18">
        <f>H15-K15</f>
        <v>26485338</v>
      </c>
      <c r="N15" s="19">
        <f>K15/H15*100</f>
        <v>94.689009106273005</v>
      </c>
    </row>
    <row r="16" spans="1:14">
      <c r="A16" s="58"/>
      <c r="B16" s="94" t="s">
        <v>45</v>
      </c>
      <c r="C16" s="123" t="s">
        <v>46</v>
      </c>
      <c r="D16" s="18">
        <v>74548518</v>
      </c>
      <c r="E16" s="18">
        <f>D16/D30*100</f>
        <v>12.081832839366177</v>
      </c>
      <c r="F16" s="18">
        <v>85320000</v>
      </c>
      <c r="G16" s="18">
        <f>F16/F30*100</f>
        <v>12.130914922930586</v>
      </c>
      <c r="H16" s="18">
        <v>85320000</v>
      </c>
      <c r="I16" s="18">
        <f>H16/H30*100</f>
        <v>12.419575533494424</v>
      </c>
      <c r="J16" s="18">
        <f t="shared" ref="J16:J24" si="0">H16-F16</f>
        <v>0</v>
      </c>
      <c r="K16" s="18">
        <v>78192646</v>
      </c>
      <c r="L16" s="18">
        <f>K16/K30*100</f>
        <v>12.199263652463499</v>
      </c>
      <c r="M16" s="18">
        <f t="shared" ref="M16:M27" si="1">H16-K16</f>
        <v>7127354</v>
      </c>
      <c r="N16" s="19">
        <f t="shared" ref="N16:N30" si="2">K16/H16*100</f>
        <v>91.646326769807786</v>
      </c>
    </row>
    <row r="17" spans="1:14">
      <c r="A17" s="58"/>
      <c r="B17" s="94" t="s">
        <v>47</v>
      </c>
      <c r="C17" s="123" t="s">
        <v>48</v>
      </c>
      <c r="D17" s="18">
        <v>82160211</v>
      </c>
      <c r="E17" s="18">
        <f>D17/D30*100</f>
        <v>13.315434860141073</v>
      </c>
      <c r="F17" s="18">
        <v>86737000</v>
      </c>
      <c r="G17" s="18">
        <f>F17/F30*100</f>
        <v>12.332385931437297</v>
      </c>
      <c r="H17" s="18">
        <v>86375800</v>
      </c>
      <c r="I17" s="18">
        <f>H17/H30*100</f>
        <v>12.573262685958833</v>
      </c>
      <c r="J17" s="18">
        <f t="shared" si="0"/>
        <v>-361200</v>
      </c>
      <c r="K17" s="18">
        <v>75235822</v>
      </c>
      <c r="L17" s="18">
        <f>K17/K30*100</f>
        <v>11.737953319648673</v>
      </c>
      <c r="M17" s="18">
        <f t="shared" si="1"/>
        <v>11139978</v>
      </c>
      <c r="N17" s="19">
        <f t="shared" si="2"/>
        <v>87.102894560745028</v>
      </c>
    </row>
    <row r="18" spans="1:14">
      <c r="A18" s="58"/>
      <c r="B18" s="94" t="s">
        <v>49</v>
      </c>
      <c r="C18" s="123" t="s">
        <v>50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f t="shared" si="0"/>
        <v>0</v>
      </c>
      <c r="K18" s="18">
        <v>0</v>
      </c>
      <c r="L18" s="18">
        <v>0</v>
      </c>
      <c r="M18" s="18">
        <f t="shared" si="1"/>
        <v>0</v>
      </c>
      <c r="N18" s="19"/>
    </row>
    <row r="19" spans="1:14">
      <c r="A19" s="58"/>
      <c r="B19" s="94" t="s">
        <v>51</v>
      </c>
      <c r="C19" s="123" t="s">
        <v>52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f t="shared" si="0"/>
        <v>0</v>
      </c>
      <c r="K19" s="18">
        <v>0</v>
      </c>
      <c r="L19" s="18">
        <v>0</v>
      </c>
      <c r="M19" s="18">
        <f t="shared" si="1"/>
        <v>0</v>
      </c>
      <c r="N19" s="19"/>
    </row>
    <row r="20" spans="1:14">
      <c r="A20" s="58"/>
      <c r="B20" s="94" t="s">
        <v>53</v>
      </c>
      <c r="C20" s="123" t="s">
        <v>54</v>
      </c>
      <c r="D20" s="18">
        <v>0</v>
      </c>
      <c r="E20" s="18">
        <f>D20/D30</f>
        <v>0</v>
      </c>
      <c r="F20" s="18">
        <v>0</v>
      </c>
      <c r="G20" s="18">
        <f>F20/F30</f>
        <v>0</v>
      </c>
      <c r="H20" s="18">
        <v>0</v>
      </c>
      <c r="I20" s="18">
        <f>H20/H30</f>
        <v>0</v>
      </c>
      <c r="J20" s="18">
        <f t="shared" si="0"/>
        <v>0</v>
      </c>
      <c r="K20" s="18">
        <v>0</v>
      </c>
      <c r="L20" s="18">
        <f>K20/K30</f>
        <v>0</v>
      </c>
      <c r="M20" s="18">
        <f t="shared" si="1"/>
        <v>0</v>
      </c>
      <c r="N20" s="19"/>
    </row>
    <row r="21" spans="1:14">
      <c r="A21" s="58"/>
      <c r="B21" s="94" t="s">
        <v>55</v>
      </c>
      <c r="C21" s="123" t="s">
        <v>56</v>
      </c>
      <c r="D21" s="18">
        <v>3644784</v>
      </c>
      <c r="E21" s="18">
        <f>D21/D30*100</f>
        <v>0.59069814135804033</v>
      </c>
      <c r="F21" s="18">
        <v>0</v>
      </c>
      <c r="G21" s="18">
        <f>F21/F30*100</f>
        <v>0</v>
      </c>
      <c r="H21" s="18">
        <v>4502000</v>
      </c>
      <c r="I21" s="18">
        <f>H21/H30*100</f>
        <v>0.65533203295583564</v>
      </c>
      <c r="J21" s="18">
        <f t="shared" si="0"/>
        <v>4502000</v>
      </c>
      <c r="K21" s="18">
        <v>3918870</v>
      </c>
      <c r="L21" s="18">
        <f>K21/K30*100</f>
        <v>0.61140440687644249</v>
      </c>
      <c r="M21" s="18">
        <f t="shared" si="1"/>
        <v>583130</v>
      </c>
      <c r="N21" s="19">
        <f t="shared" si="2"/>
        <v>87.047312305641938</v>
      </c>
    </row>
    <row r="22" spans="1:14">
      <c r="A22" s="58"/>
      <c r="B22" s="124"/>
      <c r="C22" s="125" t="s">
        <v>143</v>
      </c>
      <c r="D22" s="21">
        <v>608062815</v>
      </c>
      <c r="E22" s="21">
        <f>SUM(E15:E21)</f>
        <v>98.546738201615767</v>
      </c>
      <c r="F22" s="21">
        <v>671327000</v>
      </c>
      <c r="G22" s="21">
        <f t="shared" ref="G22:M22" si="3">SUM(G15:G21)</f>
        <v>95.450195997025574</v>
      </c>
      <c r="H22" s="21">
        <f t="shared" si="3"/>
        <v>674887000</v>
      </c>
      <c r="I22" s="21">
        <f t="shared" si="3"/>
        <v>98.239686744883414</v>
      </c>
      <c r="J22" s="21">
        <f t="shared" si="3"/>
        <v>3560000</v>
      </c>
      <c r="K22" s="20">
        <f t="shared" si="3"/>
        <v>629551200</v>
      </c>
      <c r="L22" s="21">
        <f t="shared" si="3"/>
        <v>98.21973631030184</v>
      </c>
      <c r="M22" s="21">
        <f t="shared" si="3"/>
        <v>45335800</v>
      </c>
      <c r="N22" s="1">
        <f t="shared" si="2"/>
        <v>93.282460619333307</v>
      </c>
    </row>
    <row r="23" spans="1:14">
      <c r="A23" s="58"/>
      <c r="B23" s="94" t="s">
        <v>58</v>
      </c>
      <c r="C23" s="123" t="s">
        <v>59</v>
      </c>
      <c r="D23" s="18">
        <v>0</v>
      </c>
      <c r="E23" s="18">
        <f>D23/D30*100</f>
        <v>0</v>
      </c>
      <c r="F23" s="18">
        <v>0</v>
      </c>
      <c r="G23" s="18">
        <f>F23/F30*100</f>
        <v>0</v>
      </c>
      <c r="H23" s="18">
        <v>0</v>
      </c>
      <c r="I23" s="18">
        <f>H23/H30*100</f>
        <v>0</v>
      </c>
      <c r="J23" s="18">
        <f t="shared" si="0"/>
        <v>0</v>
      </c>
      <c r="K23" s="17">
        <v>0</v>
      </c>
      <c r="L23" s="18">
        <f>K23/K30*100</f>
        <v>0</v>
      </c>
      <c r="M23" s="18">
        <f t="shared" si="1"/>
        <v>0</v>
      </c>
      <c r="N23" s="19"/>
    </row>
    <row r="24" spans="1:14">
      <c r="A24" s="58"/>
      <c r="B24" s="94" t="s">
        <v>60</v>
      </c>
      <c r="C24" s="123" t="s">
        <v>61</v>
      </c>
      <c r="D24" s="18">
        <v>4545429</v>
      </c>
      <c r="E24" s="18">
        <f>D24/D30*100</f>
        <v>0.73666271086981716</v>
      </c>
      <c r="F24" s="18">
        <v>12000000</v>
      </c>
      <c r="G24" s="18">
        <f>F24/F30*100</f>
        <v>1.7061765011154129</v>
      </c>
      <c r="H24" s="18">
        <v>10500000</v>
      </c>
      <c r="I24" s="18">
        <f>H24/H30*100</f>
        <v>1.5284287752190748</v>
      </c>
      <c r="J24" s="18">
        <f t="shared" si="0"/>
        <v>-1500000</v>
      </c>
      <c r="K24" s="18">
        <v>9822364</v>
      </c>
      <c r="L24" s="18">
        <f>K24/K30*100</f>
        <v>1.5324408912631755</v>
      </c>
      <c r="M24" s="18">
        <f t="shared" si="1"/>
        <v>677636</v>
      </c>
      <c r="N24" s="19">
        <f t="shared" si="2"/>
        <v>93.546323809523813</v>
      </c>
    </row>
    <row r="25" spans="1:14">
      <c r="A25" s="58"/>
      <c r="B25" s="124"/>
      <c r="C25" s="125" t="s">
        <v>144</v>
      </c>
      <c r="D25" s="21">
        <v>4545429</v>
      </c>
      <c r="E25" s="21">
        <f>SUM(E23:E24)</f>
        <v>0.73666271086981716</v>
      </c>
      <c r="F25" s="21">
        <v>12000000</v>
      </c>
      <c r="G25" s="21">
        <f t="shared" ref="G25:M25" si="4">SUM(G23:G24)</f>
        <v>1.7061765011154129</v>
      </c>
      <c r="H25" s="21">
        <f t="shared" si="4"/>
        <v>10500000</v>
      </c>
      <c r="I25" s="21">
        <f t="shared" si="4"/>
        <v>1.5284287752190748</v>
      </c>
      <c r="J25" s="21">
        <f t="shared" si="4"/>
        <v>-1500000</v>
      </c>
      <c r="K25" s="21">
        <f t="shared" si="4"/>
        <v>9822364</v>
      </c>
      <c r="L25" s="21">
        <f t="shared" si="4"/>
        <v>1.5324408912631755</v>
      </c>
      <c r="M25" s="21">
        <f t="shared" si="4"/>
        <v>677636</v>
      </c>
      <c r="N25" s="1">
        <f t="shared" si="2"/>
        <v>93.546323809523813</v>
      </c>
    </row>
    <row r="26" spans="1:14">
      <c r="A26" s="58"/>
      <c r="B26" s="94" t="s">
        <v>58</v>
      </c>
      <c r="C26" s="123" t="s">
        <v>59</v>
      </c>
      <c r="D26" s="18">
        <v>4421630</v>
      </c>
      <c r="E26" s="18">
        <f>D26/D30*100</f>
        <v>0.71659901458439013</v>
      </c>
      <c r="F26" s="18">
        <v>0</v>
      </c>
      <c r="G26" s="18">
        <f>F26/F30*100</f>
        <v>0</v>
      </c>
      <c r="H26" s="18">
        <v>1593000</v>
      </c>
      <c r="I26" s="18">
        <f>H26/H30*100</f>
        <v>0.23188447989752251</v>
      </c>
      <c r="J26" s="18">
        <f t="shared" ref="J26:J27" si="5">H26-F26</f>
        <v>1593000</v>
      </c>
      <c r="K26" s="18">
        <v>1588450</v>
      </c>
      <c r="L26" s="18">
        <f>K26/K30*100</f>
        <v>0.2478227984349787</v>
      </c>
      <c r="M26" s="18">
        <f t="shared" si="1"/>
        <v>4550</v>
      </c>
      <c r="N26" s="19">
        <f t="shared" si="2"/>
        <v>99.714375392341495</v>
      </c>
    </row>
    <row r="27" spans="1:14">
      <c r="A27" s="58"/>
      <c r="B27" s="94" t="s">
        <v>60</v>
      </c>
      <c r="C27" s="123" t="s">
        <v>61</v>
      </c>
      <c r="D27" s="18">
        <v>0.45</v>
      </c>
      <c r="E27" s="18">
        <f>D27/D30*100</f>
        <v>7.2930018242814426E-8</v>
      </c>
      <c r="F27" s="18">
        <v>20000000</v>
      </c>
      <c r="G27" s="18">
        <f>F27/F30*100</f>
        <v>2.8436275018590211</v>
      </c>
      <c r="H27" s="18">
        <v>0</v>
      </c>
      <c r="I27" s="18">
        <f>H27/H30*100</f>
        <v>0</v>
      </c>
      <c r="J27" s="18">
        <f t="shared" si="5"/>
        <v>-20000000</v>
      </c>
      <c r="K27" s="504">
        <v>0</v>
      </c>
      <c r="L27" s="18">
        <f>K27/K30*100</f>
        <v>0</v>
      </c>
      <c r="M27" s="18">
        <f t="shared" si="1"/>
        <v>0</v>
      </c>
      <c r="N27" s="19"/>
    </row>
    <row r="28" spans="1:14">
      <c r="A28" s="58"/>
      <c r="B28" s="124"/>
      <c r="C28" s="125" t="s">
        <v>145</v>
      </c>
      <c r="D28" s="21">
        <v>4421630.45</v>
      </c>
      <c r="E28" s="21">
        <f>SUM(E26:E27)</f>
        <v>0.71659908751440837</v>
      </c>
      <c r="F28" s="21">
        <v>20000000</v>
      </c>
      <c r="G28" s="21">
        <f t="shared" ref="G28:M28" si="6">SUM(G26:G27)</f>
        <v>2.8436275018590211</v>
      </c>
      <c r="H28" s="21">
        <f t="shared" si="6"/>
        <v>1593000</v>
      </c>
      <c r="I28" s="21">
        <f t="shared" si="6"/>
        <v>0.23188447989752251</v>
      </c>
      <c r="J28" s="21">
        <f t="shared" si="6"/>
        <v>-18407000</v>
      </c>
      <c r="K28" s="21">
        <f t="shared" si="6"/>
        <v>1588450</v>
      </c>
      <c r="L28" s="21">
        <f t="shared" si="6"/>
        <v>0.2478227984349787</v>
      </c>
      <c r="M28" s="21">
        <f t="shared" si="6"/>
        <v>4550</v>
      </c>
      <c r="N28" s="1">
        <f t="shared" si="2"/>
        <v>99.714375392341495</v>
      </c>
    </row>
    <row r="29" spans="1:14">
      <c r="A29" s="58"/>
      <c r="B29" s="126"/>
      <c r="C29" s="127" t="s">
        <v>146</v>
      </c>
      <c r="D29" s="129">
        <v>8967059.4499999993</v>
      </c>
      <c r="E29" s="129">
        <f>E25+E28</f>
        <v>1.4532617983842255</v>
      </c>
      <c r="F29" s="129">
        <v>32000000</v>
      </c>
      <c r="G29" s="129">
        <f t="shared" ref="G29:M29" si="7">G25+G28</f>
        <v>4.549804002974434</v>
      </c>
      <c r="H29" s="129">
        <f t="shared" si="7"/>
        <v>12093000</v>
      </c>
      <c r="I29" s="129">
        <f t="shared" si="7"/>
        <v>1.7603132551165974</v>
      </c>
      <c r="J29" s="129">
        <f t="shared" si="7"/>
        <v>-19907000</v>
      </c>
      <c r="K29" s="129">
        <f t="shared" si="7"/>
        <v>11410814</v>
      </c>
      <c r="L29" s="129">
        <f t="shared" si="7"/>
        <v>1.7802636896981543</v>
      </c>
      <c r="M29" s="129">
        <f t="shared" si="7"/>
        <v>682186</v>
      </c>
      <c r="N29" s="286">
        <f t="shared" si="2"/>
        <v>94.358835690068631</v>
      </c>
    </row>
    <row r="30" spans="1:14">
      <c r="A30" s="58"/>
      <c r="B30" s="126"/>
      <c r="C30" s="127" t="s">
        <v>147</v>
      </c>
      <c r="D30" s="129">
        <v>617029874.45000005</v>
      </c>
      <c r="E30" s="129">
        <f>E22+E29</f>
        <v>99.999999999999986</v>
      </c>
      <c r="F30" s="129">
        <v>703327000</v>
      </c>
      <c r="G30" s="129">
        <f t="shared" ref="G30:M30" si="8">G22+G29</f>
        <v>100.00000000000001</v>
      </c>
      <c r="H30" s="129">
        <f t="shared" si="8"/>
        <v>686980000</v>
      </c>
      <c r="I30" s="129">
        <f t="shared" si="8"/>
        <v>100.00000000000001</v>
      </c>
      <c r="J30" s="129">
        <f t="shared" si="8"/>
        <v>-16347000</v>
      </c>
      <c r="K30" s="129">
        <f t="shared" si="8"/>
        <v>640962014</v>
      </c>
      <c r="L30" s="129">
        <f t="shared" si="8"/>
        <v>100</v>
      </c>
      <c r="M30" s="129">
        <f t="shared" si="8"/>
        <v>46017986</v>
      </c>
      <c r="N30" s="286">
        <f t="shared" si="2"/>
        <v>93.301408192378233</v>
      </c>
    </row>
    <row r="31" spans="1:14">
      <c r="A31" s="58"/>
      <c r="B31" s="124"/>
      <c r="C31" s="125" t="s">
        <v>148</v>
      </c>
      <c r="D31" s="21">
        <v>0</v>
      </c>
      <c r="E31" s="21"/>
      <c r="F31" s="21"/>
      <c r="G31" s="21"/>
      <c r="H31" s="21"/>
      <c r="I31" s="21"/>
      <c r="J31" s="21"/>
      <c r="K31" s="21">
        <v>0</v>
      </c>
      <c r="L31" s="21"/>
      <c r="M31" s="21"/>
      <c r="N31" s="1"/>
    </row>
    <row r="32" spans="1:14">
      <c r="A32" s="58"/>
      <c r="B32" s="124"/>
      <c r="C32" s="125" t="s">
        <v>149</v>
      </c>
      <c r="D32" s="21">
        <v>0</v>
      </c>
      <c r="E32" s="21"/>
      <c r="F32" s="21"/>
      <c r="G32" s="21"/>
      <c r="H32" s="21"/>
      <c r="I32" s="21"/>
      <c r="J32" s="21"/>
      <c r="K32" s="21">
        <v>0</v>
      </c>
      <c r="L32" s="21"/>
      <c r="M32" s="21"/>
      <c r="N32" s="1"/>
    </row>
    <row r="33" spans="1:14" ht="15.75" thickBot="1">
      <c r="A33" s="58"/>
      <c r="B33" s="126"/>
      <c r="C33" s="127" t="s">
        <v>150</v>
      </c>
      <c r="D33" s="129">
        <v>617029874.45000005</v>
      </c>
      <c r="E33" s="129"/>
      <c r="F33" s="129"/>
      <c r="G33" s="129"/>
      <c r="H33" s="129"/>
      <c r="I33" s="129"/>
      <c r="J33" s="129"/>
      <c r="K33" s="129">
        <f>K30+K31+K32</f>
        <v>640962014</v>
      </c>
      <c r="L33" s="129"/>
      <c r="M33" s="129"/>
      <c r="N33" s="130"/>
    </row>
    <row r="34" spans="1:14" ht="15.75" thickTop="1">
      <c r="A34" s="58"/>
      <c r="B34" s="752" t="s">
        <v>151</v>
      </c>
      <c r="C34" s="7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58"/>
      <c r="B35" s="93" t="s">
        <v>42</v>
      </c>
      <c r="C35" s="15" t="s">
        <v>27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>
      <c r="A36" s="58"/>
      <c r="B36" s="642"/>
      <c r="C36" s="643" t="s">
        <v>152</v>
      </c>
      <c r="D36" s="644">
        <v>608062815</v>
      </c>
      <c r="E36" s="644">
        <f t="shared" ref="E36:M36" si="9">SUM(E38:E41)</f>
        <v>98.546738201615767</v>
      </c>
      <c r="F36" s="644">
        <f t="shared" si="9"/>
        <v>671327000</v>
      </c>
      <c r="G36" s="644">
        <f t="shared" si="9"/>
        <v>95.45019599702556</v>
      </c>
      <c r="H36" s="644">
        <f t="shared" si="9"/>
        <v>674887000</v>
      </c>
      <c r="I36" s="644">
        <f t="shared" si="9"/>
        <v>98.239686744883414</v>
      </c>
      <c r="J36" s="644">
        <f t="shared" si="9"/>
        <v>3560000</v>
      </c>
      <c r="K36" s="644">
        <f t="shared" si="9"/>
        <v>629551200</v>
      </c>
      <c r="L36" s="644">
        <f t="shared" si="9"/>
        <v>98.219736310301855</v>
      </c>
      <c r="M36" s="644">
        <f t="shared" si="9"/>
        <v>45335800</v>
      </c>
      <c r="N36" s="645">
        <f>K36/H36%</f>
        <v>93.282460619333307</v>
      </c>
    </row>
    <row r="37" spans="1:14">
      <c r="A37" s="58"/>
      <c r="B37" s="646" t="s">
        <v>153</v>
      </c>
      <c r="C37" s="647" t="s">
        <v>154</v>
      </c>
      <c r="D37" s="649"/>
      <c r="E37" s="649"/>
      <c r="F37" s="649"/>
      <c r="G37" s="649"/>
      <c r="H37" s="649"/>
      <c r="I37" s="649"/>
      <c r="J37" s="649"/>
      <c r="K37" s="648"/>
      <c r="L37" s="649"/>
      <c r="M37" s="649"/>
      <c r="N37" s="650"/>
    </row>
    <row r="38" spans="1:14">
      <c r="A38" s="58"/>
      <c r="B38" s="642" t="s">
        <v>160</v>
      </c>
      <c r="C38" s="647" t="s">
        <v>161</v>
      </c>
      <c r="D38" s="649">
        <v>433947647</v>
      </c>
      <c r="E38" s="649">
        <f>D38/D70%</f>
        <v>70.32846624919199</v>
      </c>
      <c r="F38" s="649">
        <v>473797000</v>
      </c>
      <c r="G38" s="649">
        <f>F38/F70%</f>
        <v>67.365108974914946</v>
      </c>
      <c r="H38" s="649">
        <v>471377400</v>
      </c>
      <c r="I38" s="649">
        <f>H38/H70%</f>
        <v>68.615884014090653</v>
      </c>
      <c r="J38" s="649">
        <f t="shared" ref="J38:J41" si="10">H38-F38</f>
        <v>-2419600</v>
      </c>
      <c r="K38" s="649">
        <v>447810877</v>
      </c>
      <c r="L38" s="649">
        <f>K38/K70%</f>
        <v>69.865431526180899</v>
      </c>
      <c r="M38" s="649">
        <f t="shared" ref="M38:M41" si="11">H38-K38</f>
        <v>23566523</v>
      </c>
      <c r="N38" s="650">
        <f>K38/H38%</f>
        <v>95.000497902529901</v>
      </c>
    </row>
    <row r="39" spans="1:14">
      <c r="A39" s="58"/>
      <c r="B39" s="642" t="s">
        <v>162</v>
      </c>
      <c r="C39" s="647" t="s">
        <v>163</v>
      </c>
      <c r="D39" s="649">
        <v>79702111</v>
      </c>
      <c r="E39" s="649">
        <f>D39/D70%</f>
        <v>12.917058687157381</v>
      </c>
      <c r="F39" s="649">
        <v>83367000</v>
      </c>
      <c r="G39" s="649">
        <f>F39/F70%</f>
        <v>11.853234697374052</v>
      </c>
      <c r="H39" s="649">
        <v>83005800</v>
      </c>
      <c r="I39" s="649">
        <f>H39/H70%</f>
        <v>12.082709831436141</v>
      </c>
      <c r="J39" s="649">
        <f t="shared" si="10"/>
        <v>-361200</v>
      </c>
      <c r="K39" s="649">
        <v>73259872</v>
      </c>
      <c r="L39" s="649">
        <f>K39/K70%</f>
        <v>11.429674520462301</v>
      </c>
      <c r="M39" s="649">
        <f t="shared" si="11"/>
        <v>9745928</v>
      </c>
      <c r="N39" s="650">
        <f>K39/H39%</f>
        <v>88.258738545981117</v>
      </c>
    </row>
    <row r="40" spans="1:14">
      <c r="A40" s="58"/>
      <c r="B40" s="642" t="s">
        <v>164</v>
      </c>
      <c r="C40" s="647" t="s">
        <v>165</v>
      </c>
      <c r="D40" s="649">
        <v>0</v>
      </c>
      <c r="E40" s="649">
        <v>0</v>
      </c>
      <c r="F40" s="649">
        <v>0</v>
      </c>
      <c r="G40" s="649">
        <v>0</v>
      </c>
      <c r="H40" s="649">
        <v>0</v>
      </c>
      <c r="I40" s="649">
        <v>0</v>
      </c>
      <c r="J40" s="649">
        <f t="shared" si="10"/>
        <v>0</v>
      </c>
      <c r="K40" s="649"/>
      <c r="L40" s="649">
        <v>0</v>
      </c>
      <c r="M40" s="649">
        <f t="shared" si="11"/>
        <v>0</v>
      </c>
      <c r="N40" s="650"/>
    </row>
    <row r="41" spans="1:14">
      <c r="A41" s="58"/>
      <c r="B41" s="642" t="s">
        <v>166</v>
      </c>
      <c r="C41" s="647" t="s">
        <v>167</v>
      </c>
      <c r="D41" s="649">
        <v>94413057</v>
      </c>
      <c r="E41" s="649">
        <f>D41/D70%</f>
        <v>15.301213265266398</v>
      </c>
      <c r="F41" s="649">
        <v>114163000</v>
      </c>
      <c r="G41" s="649">
        <f>F41/F70%</f>
        <v>16.231852324736572</v>
      </c>
      <c r="H41" s="649">
        <v>120503800</v>
      </c>
      <c r="I41" s="649">
        <f>H41/H70%</f>
        <v>17.541092899356606</v>
      </c>
      <c r="J41" s="649">
        <f t="shared" si="10"/>
        <v>6340800</v>
      </c>
      <c r="K41" s="649">
        <v>108480451</v>
      </c>
      <c r="L41" s="649">
        <f>K41/K70%</f>
        <v>16.924630263658653</v>
      </c>
      <c r="M41" s="649">
        <f t="shared" si="11"/>
        <v>12023349</v>
      </c>
      <c r="N41" s="650">
        <f>K41/H41%</f>
        <v>90.022431657756854</v>
      </c>
    </row>
    <row r="42" spans="1:14">
      <c r="A42" s="58"/>
      <c r="B42" s="642"/>
      <c r="C42" s="643" t="s">
        <v>156</v>
      </c>
      <c r="D42" s="644">
        <v>8967059.4499999993</v>
      </c>
      <c r="E42" s="644">
        <f t="shared" ref="E42:M42" si="12">E60+E68</f>
        <v>0.82327277986791159</v>
      </c>
      <c r="F42" s="644">
        <f t="shared" si="12"/>
        <v>32000000</v>
      </c>
      <c r="G42" s="644">
        <f t="shared" si="12"/>
        <v>4.549804002974434</v>
      </c>
      <c r="H42" s="644">
        <f t="shared" si="12"/>
        <v>12093000</v>
      </c>
      <c r="I42" s="644">
        <f t="shared" si="12"/>
        <v>1.7603132551165972</v>
      </c>
      <c r="J42" s="644">
        <f t="shared" si="12"/>
        <v>-19907000</v>
      </c>
      <c r="K42" s="644">
        <f t="shared" si="12"/>
        <v>11410814</v>
      </c>
      <c r="L42" s="644">
        <f t="shared" si="12"/>
        <v>1.7802636896981543</v>
      </c>
      <c r="M42" s="644">
        <f t="shared" si="12"/>
        <v>682186</v>
      </c>
      <c r="N42" s="645">
        <f>K42/H42%</f>
        <v>94.358835690068631</v>
      </c>
    </row>
    <row r="43" spans="1:14">
      <c r="A43" s="58"/>
      <c r="B43" s="646" t="s">
        <v>153</v>
      </c>
      <c r="C43" s="647" t="s">
        <v>154</v>
      </c>
      <c r="D43" s="649"/>
      <c r="E43" s="649"/>
      <c r="F43" s="649"/>
      <c r="G43" s="649"/>
      <c r="H43" s="649"/>
      <c r="I43" s="649"/>
      <c r="J43" s="649"/>
      <c r="K43" s="648"/>
      <c r="L43" s="649"/>
      <c r="M43" s="649"/>
      <c r="N43" s="650"/>
    </row>
    <row r="44" spans="1:14">
      <c r="A44" s="58"/>
      <c r="B44" s="642" t="s">
        <v>168</v>
      </c>
      <c r="C44" s="647" t="s">
        <v>169</v>
      </c>
      <c r="D44" s="649">
        <v>226910</v>
      </c>
      <c r="E44" s="649">
        <f>D44/D70%</f>
        <v>3.6774556532171161E-2</v>
      </c>
      <c r="F44" s="649">
        <v>1000000</v>
      </c>
      <c r="G44" s="649">
        <f>F44/F70%</f>
        <v>0.14218137509295106</v>
      </c>
      <c r="H44" s="649">
        <v>0</v>
      </c>
      <c r="I44" s="649">
        <f>H44/H70%</f>
        <v>0</v>
      </c>
      <c r="J44" s="649">
        <f t="shared" ref="J44:J59" si="13">H44-F44</f>
        <v>-1000000</v>
      </c>
      <c r="K44" s="649">
        <v>0</v>
      </c>
      <c r="L44" s="649">
        <f>K44/K70%</f>
        <v>0</v>
      </c>
      <c r="M44" s="649">
        <f t="shared" ref="M44:M59" si="14">H44-K44</f>
        <v>0</v>
      </c>
      <c r="N44" s="650"/>
    </row>
    <row r="45" spans="1:14">
      <c r="A45" s="58"/>
      <c r="B45" s="642" t="s">
        <v>170</v>
      </c>
      <c r="C45" s="647" t="s">
        <v>171</v>
      </c>
      <c r="D45" s="649">
        <v>0</v>
      </c>
      <c r="E45" s="649">
        <f>D45/D70%</f>
        <v>0</v>
      </c>
      <c r="F45" s="649">
        <v>1000000</v>
      </c>
      <c r="G45" s="649">
        <f>F45/F70%</f>
        <v>0.14218137509295106</v>
      </c>
      <c r="H45" s="649">
        <v>1000000</v>
      </c>
      <c r="I45" s="649">
        <f>H45/H70%</f>
        <v>0.14556464525895951</v>
      </c>
      <c r="J45" s="649">
        <f t="shared" si="13"/>
        <v>0</v>
      </c>
      <c r="K45" s="649">
        <v>907799</v>
      </c>
      <c r="L45" s="649">
        <f>K45/K70%</f>
        <v>0.14163070200288033</v>
      </c>
      <c r="M45" s="649">
        <f t="shared" si="14"/>
        <v>92201</v>
      </c>
      <c r="N45" s="650">
        <f>K45/H45%</f>
        <v>90.779899999999998</v>
      </c>
    </row>
    <row r="46" spans="1:14">
      <c r="A46" s="58"/>
      <c r="B46" s="642" t="s">
        <v>172</v>
      </c>
      <c r="C46" s="647" t="s">
        <v>173</v>
      </c>
      <c r="D46" s="649">
        <v>0</v>
      </c>
      <c r="E46" s="649">
        <f>D46/D70%</f>
        <v>0</v>
      </c>
      <c r="F46" s="649">
        <v>1000000</v>
      </c>
      <c r="G46" s="649">
        <f>F46/F70%</f>
        <v>0.14218137509295106</v>
      </c>
      <c r="H46" s="649">
        <v>1000000</v>
      </c>
      <c r="I46" s="649">
        <f>H46/H70%</f>
        <v>0.14556464525895951</v>
      </c>
      <c r="J46" s="649">
        <f t="shared" si="13"/>
        <v>0</v>
      </c>
      <c r="K46" s="649">
        <v>981360</v>
      </c>
      <c r="L46" s="649">
        <f>K46/K70%</f>
        <v>0.15310735715455362</v>
      </c>
      <c r="M46" s="649">
        <f t="shared" si="14"/>
        <v>18640</v>
      </c>
      <c r="N46" s="650">
        <f>K46/H46%</f>
        <v>98.135999999999996</v>
      </c>
    </row>
    <row r="47" spans="1:14">
      <c r="A47" s="58"/>
      <c r="B47" s="642" t="s">
        <v>494</v>
      </c>
      <c r="C47" s="647" t="s">
        <v>495</v>
      </c>
      <c r="D47" s="649">
        <v>0</v>
      </c>
      <c r="E47" s="649">
        <f>D47/D70%</f>
        <v>0</v>
      </c>
      <c r="F47" s="649">
        <v>1000000</v>
      </c>
      <c r="G47" s="649">
        <f>F47/F70%</f>
        <v>0.14218137509295106</v>
      </c>
      <c r="H47" s="649">
        <v>500000</v>
      </c>
      <c r="I47" s="649">
        <f>H47/H70%</f>
        <v>7.2782322629479757E-2</v>
      </c>
      <c r="J47" s="649">
        <f t="shared" si="13"/>
        <v>-500000</v>
      </c>
      <c r="K47" s="649">
        <v>500000</v>
      </c>
      <c r="L47" s="649">
        <f>K47/K70%</f>
        <v>7.8007742905026517E-2</v>
      </c>
      <c r="M47" s="649">
        <f t="shared" si="14"/>
        <v>0</v>
      </c>
      <c r="N47" s="650">
        <f>K47/H47%</f>
        <v>100</v>
      </c>
    </row>
    <row r="48" spans="1:14">
      <c r="A48" s="58"/>
      <c r="B48" s="642" t="s">
        <v>174</v>
      </c>
      <c r="C48" s="647" t="s">
        <v>175</v>
      </c>
      <c r="D48" s="649">
        <v>144000</v>
      </c>
      <c r="E48" s="649">
        <f>D48/D70%</f>
        <v>2.3337605837700618E-2</v>
      </c>
      <c r="F48" s="649"/>
      <c r="G48" s="649"/>
      <c r="H48" s="649"/>
      <c r="I48" s="649"/>
      <c r="J48" s="649"/>
      <c r="K48" s="649"/>
      <c r="L48" s="649"/>
      <c r="M48" s="649"/>
      <c r="N48" s="650"/>
    </row>
    <row r="49" spans="1:14">
      <c r="A49" s="58"/>
      <c r="B49" s="642" t="s">
        <v>470</v>
      </c>
      <c r="C49" s="647" t="s">
        <v>471</v>
      </c>
      <c r="D49" s="649">
        <v>964598</v>
      </c>
      <c r="E49" s="649">
        <f>D49/D70%</f>
        <v>0.15632922163773849</v>
      </c>
      <c r="F49" s="649">
        <v>1000000</v>
      </c>
      <c r="G49" s="649">
        <f>F49/F70%</f>
        <v>0.14218137509295106</v>
      </c>
      <c r="H49" s="649">
        <v>1000000</v>
      </c>
      <c r="I49" s="649">
        <f>H49/H70%</f>
        <v>0.14556464525895951</v>
      </c>
      <c r="J49" s="649">
        <f t="shared" si="13"/>
        <v>0</v>
      </c>
      <c r="K49" s="649">
        <v>905465</v>
      </c>
      <c r="L49" s="649">
        <f>K49/K70%</f>
        <v>0.14126656185899966</v>
      </c>
      <c r="M49" s="649">
        <f t="shared" si="14"/>
        <v>94535</v>
      </c>
      <c r="N49" s="650">
        <f t="shared" ref="N49:N58" si="15">K49/H49%</f>
        <v>90.546499999999995</v>
      </c>
    </row>
    <row r="50" spans="1:14">
      <c r="A50" s="58"/>
      <c r="B50" s="642" t="s">
        <v>394</v>
      </c>
      <c r="C50" s="647" t="s">
        <v>395</v>
      </c>
      <c r="D50" s="649">
        <v>0</v>
      </c>
      <c r="E50" s="649">
        <f>D50/D70%</f>
        <v>0</v>
      </c>
      <c r="F50" s="649">
        <v>1000000</v>
      </c>
      <c r="G50" s="649">
        <f>F50/F70%</f>
        <v>0.14218137509295106</v>
      </c>
      <c r="H50" s="649">
        <v>1000000</v>
      </c>
      <c r="I50" s="649">
        <f>H50/H70%</f>
        <v>0.14556464525895951</v>
      </c>
      <c r="J50" s="649">
        <f t="shared" si="13"/>
        <v>0</v>
      </c>
      <c r="K50" s="649">
        <v>997680</v>
      </c>
      <c r="L50" s="649">
        <f>K50/K70%</f>
        <v>0.15565352988297371</v>
      </c>
      <c r="M50" s="649">
        <f t="shared" si="14"/>
        <v>2320</v>
      </c>
      <c r="N50" s="650">
        <f t="shared" si="15"/>
        <v>99.768000000000001</v>
      </c>
    </row>
    <row r="51" spans="1:14">
      <c r="A51" s="58"/>
      <c r="B51" s="642" t="s">
        <v>176</v>
      </c>
      <c r="C51" s="647" t="s">
        <v>177</v>
      </c>
      <c r="D51" s="649">
        <v>0</v>
      </c>
      <c r="E51" s="649">
        <f>D51/D70%</f>
        <v>0</v>
      </c>
      <c r="F51" s="649">
        <v>550000</v>
      </c>
      <c r="G51" s="649">
        <f>F51/F70%</f>
        <v>7.8199756301123094E-2</v>
      </c>
      <c r="H51" s="649">
        <v>750000</v>
      </c>
      <c r="I51" s="649">
        <f>H51/H70%</f>
        <v>0.10917348394421963</v>
      </c>
      <c r="J51" s="649">
        <f t="shared" si="13"/>
        <v>200000</v>
      </c>
      <c r="K51" s="649">
        <v>725809</v>
      </c>
      <c r="L51" s="649">
        <f>K51/K70%</f>
        <v>0.11323744374030877</v>
      </c>
      <c r="M51" s="649">
        <f t="shared" si="14"/>
        <v>24191</v>
      </c>
      <c r="N51" s="650">
        <f t="shared" si="15"/>
        <v>96.774533333333338</v>
      </c>
    </row>
    <row r="52" spans="1:14">
      <c r="A52" s="58"/>
      <c r="B52" s="642" t="s">
        <v>396</v>
      </c>
      <c r="C52" s="647" t="s">
        <v>397</v>
      </c>
      <c r="D52" s="649">
        <v>0</v>
      </c>
      <c r="E52" s="649">
        <f>D52/D70%</f>
        <v>0</v>
      </c>
      <c r="F52" s="649">
        <v>1000000</v>
      </c>
      <c r="G52" s="649">
        <f>F52/F70%</f>
        <v>0.14218137509295106</v>
      </c>
      <c r="H52" s="649">
        <v>1000000</v>
      </c>
      <c r="I52" s="649">
        <f>H52/H70%</f>
        <v>0.14556464525895951</v>
      </c>
      <c r="J52" s="649">
        <f t="shared" si="13"/>
        <v>0</v>
      </c>
      <c r="K52" s="649">
        <v>852100</v>
      </c>
      <c r="L52" s="649">
        <f>K52/K70%</f>
        <v>0.13294079545874618</v>
      </c>
      <c r="M52" s="649">
        <f t="shared" si="14"/>
        <v>147900</v>
      </c>
      <c r="N52" s="650">
        <f t="shared" si="15"/>
        <v>85.21</v>
      </c>
    </row>
    <row r="53" spans="1:14">
      <c r="A53" s="58"/>
      <c r="B53" s="642" t="s">
        <v>496</v>
      </c>
      <c r="C53" s="647" t="s">
        <v>497</v>
      </c>
      <c r="D53" s="649">
        <v>0</v>
      </c>
      <c r="E53" s="649">
        <f>D53/D70%</f>
        <v>0</v>
      </c>
      <c r="F53" s="649">
        <v>1000000</v>
      </c>
      <c r="G53" s="649">
        <f>F53/F70%</f>
        <v>0.14218137509295106</v>
      </c>
      <c r="H53" s="649">
        <v>1000000</v>
      </c>
      <c r="I53" s="649">
        <f>H53/H70%</f>
        <v>0.14556464525895951</v>
      </c>
      <c r="J53" s="649">
        <f t="shared" si="13"/>
        <v>0</v>
      </c>
      <c r="K53" s="649">
        <v>979147</v>
      </c>
      <c r="L53" s="649">
        <f>K53/K70%</f>
        <v>0.152762094884456</v>
      </c>
      <c r="M53" s="649">
        <f t="shared" si="14"/>
        <v>20853</v>
      </c>
      <c r="N53" s="650">
        <f t="shared" si="15"/>
        <v>97.914699999999996</v>
      </c>
    </row>
    <row r="54" spans="1:14">
      <c r="A54" s="58"/>
      <c r="B54" s="642" t="s">
        <v>498</v>
      </c>
      <c r="C54" s="647" t="s">
        <v>499</v>
      </c>
      <c r="D54" s="649">
        <v>0</v>
      </c>
      <c r="E54" s="649">
        <f>D54/D70%</f>
        <v>0</v>
      </c>
      <c r="F54" s="649">
        <v>1000000</v>
      </c>
      <c r="G54" s="649">
        <f>F54/F70%</f>
        <v>0.14218137509295106</v>
      </c>
      <c r="H54" s="649">
        <v>1000000</v>
      </c>
      <c r="I54" s="649">
        <f>H54/H70%</f>
        <v>0.14556464525895951</v>
      </c>
      <c r="J54" s="649">
        <f t="shared" si="13"/>
        <v>0</v>
      </c>
      <c r="K54" s="649">
        <v>817404</v>
      </c>
      <c r="L54" s="649">
        <f>K54/K70%</f>
        <v>0.12752768216308058</v>
      </c>
      <c r="M54" s="649">
        <f t="shared" si="14"/>
        <v>182596</v>
      </c>
      <c r="N54" s="650">
        <f t="shared" si="15"/>
        <v>81.740399999999994</v>
      </c>
    </row>
    <row r="55" spans="1:14">
      <c r="A55" s="58"/>
      <c r="B55" s="642" t="s">
        <v>178</v>
      </c>
      <c r="C55" s="647" t="s">
        <v>179</v>
      </c>
      <c r="D55" s="649">
        <v>1626400</v>
      </c>
      <c r="E55" s="649">
        <f>D55/D70%</f>
        <v>0.26358529260025199</v>
      </c>
      <c r="F55" s="649">
        <v>0</v>
      </c>
      <c r="G55" s="649">
        <f>F55/F70%</f>
        <v>0</v>
      </c>
      <c r="H55" s="649">
        <v>0</v>
      </c>
      <c r="I55" s="649">
        <f>H55/H70%</f>
        <v>0</v>
      </c>
      <c r="J55" s="649">
        <f t="shared" si="13"/>
        <v>0</v>
      </c>
      <c r="K55" s="649">
        <v>0</v>
      </c>
      <c r="L55" s="649">
        <f>K55/K70%</f>
        <v>0</v>
      </c>
      <c r="M55" s="649">
        <f t="shared" si="14"/>
        <v>0</v>
      </c>
      <c r="N55" s="650"/>
    </row>
    <row r="56" spans="1:14">
      <c r="A56" s="58"/>
      <c r="B56" s="642" t="s">
        <v>398</v>
      </c>
      <c r="C56" s="647" t="s">
        <v>399</v>
      </c>
      <c r="D56" s="649">
        <v>851992</v>
      </c>
      <c r="E56" s="649">
        <f>D56/D70%</f>
        <v>0.13807953800607101</v>
      </c>
      <c r="F56" s="649">
        <v>1000000</v>
      </c>
      <c r="G56" s="649">
        <f>F56/F70%</f>
        <v>0.14218137509295106</v>
      </c>
      <c r="H56" s="649">
        <v>1000000</v>
      </c>
      <c r="I56" s="649">
        <f>H56/H70%</f>
        <v>0.14556464525895951</v>
      </c>
      <c r="J56" s="649">
        <f t="shared" si="13"/>
        <v>0</v>
      </c>
      <c r="K56" s="649">
        <v>929800</v>
      </c>
      <c r="L56" s="649">
        <f>K56/K70%</f>
        <v>0.14506319870618731</v>
      </c>
      <c r="M56" s="649">
        <f t="shared" si="14"/>
        <v>70200</v>
      </c>
      <c r="N56" s="650">
        <f t="shared" si="15"/>
        <v>92.98</v>
      </c>
    </row>
    <row r="57" spans="1:14" ht="18">
      <c r="A57" s="58"/>
      <c r="B57" s="642" t="s">
        <v>500</v>
      </c>
      <c r="C57" s="647" t="s">
        <v>501</v>
      </c>
      <c r="D57" s="649">
        <v>0</v>
      </c>
      <c r="E57" s="649">
        <f>D57/D70%</f>
        <v>0</v>
      </c>
      <c r="F57" s="649">
        <v>450000</v>
      </c>
      <c r="G57" s="649">
        <f>F57/F70%</f>
        <v>6.3981618791827982E-2</v>
      </c>
      <c r="H57" s="649">
        <v>250000</v>
      </c>
      <c r="I57" s="649">
        <f>H57/H70%</f>
        <v>3.6391161314739878E-2</v>
      </c>
      <c r="J57" s="649">
        <f t="shared" si="13"/>
        <v>-200000</v>
      </c>
      <c r="K57" s="649">
        <v>243000</v>
      </c>
      <c r="L57" s="649">
        <f>K57/K70%</f>
        <v>3.7911763051842885E-2</v>
      </c>
      <c r="M57" s="649">
        <f t="shared" si="14"/>
        <v>7000</v>
      </c>
      <c r="N57" s="650">
        <f t="shared" si="15"/>
        <v>97.2</v>
      </c>
    </row>
    <row r="58" spans="1:14">
      <c r="A58" s="58"/>
      <c r="B58" s="651" t="s">
        <v>400</v>
      </c>
      <c r="C58" s="652" t="s">
        <v>547</v>
      </c>
      <c r="D58" s="653">
        <v>0</v>
      </c>
      <c r="E58" s="653">
        <f>D58/D70%</f>
        <v>0</v>
      </c>
      <c r="F58" s="653">
        <v>1000000</v>
      </c>
      <c r="G58" s="653">
        <f>F58/F70%</f>
        <v>0.14218137509295106</v>
      </c>
      <c r="H58" s="653">
        <v>1000000</v>
      </c>
      <c r="I58" s="653">
        <f>H58/H70%</f>
        <v>0.14556464525895951</v>
      </c>
      <c r="J58" s="653">
        <f t="shared" si="13"/>
        <v>0</v>
      </c>
      <c r="K58" s="649">
        <v>982800</v>
      </c>
      <c r="L58" s="653">
        <f>K58/K70%</f>
        <v>0.15333201945412012</v>
      </c>
      <c r="M58" s="653">
        <f t="shared" si="14"/>
        <v>17200</v>
      </c>
      <c r="N58" s="654">
        <f t="shared" si="15"/>
        <v>98.28</v>
      </c>
    </row>
    <row r="59" spans="1:14">
      <c r="A59" s="58"/>
      <c r="B59" s="642" t="s">
        <v>180</v>
      </c>
      <c r="C59" s="647" t="s">
        <v>181</v>
      </c>
      <c r="D59" s="649">
        <v>731529</v>
      </c>
      <c r="E59" s="649">
        <f>D59/D70%</f>
        <v>0.11855649625588401</v>
      </c>
      <c r="F59" s="649">
        <v>0</v>
      </c>
      <c r="G59" s="649">
        <f>F59/F70%</f>
        <v>0</v>
      </c>
      <c r="H59" s="649">
        <v>0</v>
      </c>
      <c r="I59" s="649">
        <f>H59/H70%</f>
        <v>0</v>
      </c>
      <c r="J59" s="649">
        <f t="shared" si="13"/>
        <v>0</v>
      </c>
      <c r="K59" s="649">
        <v>0</v>
      </c>
      <c r="L59" s="649">
        <f>K59/K70%</f>
        <v>0</v>
      </c>
      <c r="M59" s="649">
        <f t="shared" si="14"/>
        <v>0</v>
      </c>
      <c r="N59" s="650"/>
    </row>
    <row r="60" spans="1:14">
      <c r="A60" s="58"/>
      <c r="B60" s="642"/>
      <c r="C60" s="655" t="s">
        <v>144</v>
      </c>
      <c r="D60" s="656">
        <v>4545429</v>
      </c>
      <c r="E60" s="656">
        <f>SUM(E44:E59)</f>
        <v>0.73666271086981727</v>
      </c>
      <c r="F60" s="656">
        <f>SUM(F44:F59)</f>
        <v>12000000</v>
      </c>
      <c r="G60" s="656">
        <f>SUM(G44:G59)</f>
        <v>1.7061765011154126</v>
      </c>
      <c r="H60" s="656">
        <f>SUM(H44:H59)</f>
        <v>10500000</v>
      </c>
      <c r="I60" s="656">
        <f>SUM(I44:I59)</f>
        <v>1.5284287752190746</v>
      </c>
      <c r="J60" s="656">
        <f t="shared" ref="J60:K60" si="16">SUM(J44:J59)</f>
        <v>-1500000</v>
      </c>
      <c r="K60" s="656">
        <f t="shared" si="16"/>
        <v>9822364</v>
      </c>
      <c r="L60" s="656">
        <f>SUM(L44:L59)</f>
        <v>1.5324408912631755</v>
      </c>
      <c r="M60" s="656">
        <f>SUM(M44:M59)</f>
        <v>677636</v>
      </c>
      <c r="N60" s="657">
        <f>K60/H60%</f>
        <v>93.546323809523813</v>
      </c>
    </row>
    <row r="61" spans="1:14">
      <c r="A61" s="58"/>
      <c r="B61" s="646" t="s">
        <v>153</v>
      </c>
      <c r="C61" s="647" t="s">
        <v>154</v>
      </c>
      <c r="D61" s="649"/>
      <c r="E61" s="649"/>
      <c r="F61" s="649"/>
      <c r="G61" s="649"/>
      <c r="H61" s="649"/>
      <c r="I61" s="649"/>
      <c r="J61" s="649"/>
      <c r="K61" s="648"/>
      <c r="L61" s="649"/>
      <c r="M61" s="649"/>
      <c r="N61" s="650"/>
    </row>
    <row r="62" spans="1:14">
      <c r="A62" s="58"/>
      <c r="B62" s="642" t="s">
        <v>182</v>
      </c>
      <c r="C62" s="647" t="s">
        <v>183</v>
      </c>
      <c r="D62" s="649">
        <v>3600</v>
      </c>
      <c r="E62" s="649">
        <f>D62/D70%</f>
        <v>5.8344014594251552E-4</v>
      </c>
      <c r="F62" s="649">
        <v>0</v>
      </c>
      <c r="G62" s="649">
        <f>F62/F70%</f>
        <v>0</v>
      </c>
      <c r="H62" s="649">
        <v>2500</v>
      </c>
      <c r="I62" s="649">
        <f>H62/H70%</f>
        <v>3.6391161314739876E-4</v>
      </c>
      <c r="J62" s="649">
        <f t="shared" ref="J62:J67" si="17">H62-F62</f>
        <v>2500</v>
      </c>
      <c r="K62" s="648">
        <v>2400</v>
      </c>
      <c r="L62" s="649">
        <f>K62/K70%</f>
        <v>3.7443716594412723E-4</v>
      </c>
      <c r="M62" s="649">
        <f t="shared" ref="M62:M67" si="18">H62-K62</f>
        <v>100</v>
      </c>
      <c r="N62" s="650">
        <f>K62/H62%</f>
        <v>96</v>
      </c>
    </row>
    <row r="63" spans="1:14" ht="18">
      <c r="A63" s="58"/>
      <c r="B63" s="642" t="s">
        <v>184</v>
      </c>
      <c r="C63" s="647" t="s">
        <v>185</v>
      </c>
      <c r="D63" s="649">
        <v>3610</v>
      </c>
      <c r="E63" s="649">
        <f>D63/D70%</f>
        <v>5.8506081301457806E-4</v>
      </c>
      <c r="F63" s="649">
        <v>0</v>
      </c>
      <c r="G63" s="649">
        <f>F63/F70%</f>
        <v>0</v>
      </c>
      <c r="H63" s="649">
        <v>2500</v>
      </c>
      <c r="I63" s="649">
        <f>H63/H70%</f>
        <v>3.6391161314739876E-4</v>
      </c>
      <c r="J63" s="649">
        <f t="shared" si="17"/>
        <v>2500</v>
      </c>
      <c r="K63" s="648">
        <v>2260</v>
      </c>
      <c r="L63" s="649">
        <f>K63/K70%</f>
        <v>3.5259499793071985E-4</v>
      </c>
      <c r="M63" s="649">
        <f t="shared" si="18"/>
        <v>240</v>
      </c>
      <c r="N63" s="650">
        <f>K63/H63*100</f>
        <v>90.4</v>
      </c>
    </row>
    <row r="64" spans="1:14">
      <c r="A64" s="58"/>
      <c r="B64" s="642" t="s">
        <v>186</v>
      </c>
      <c r="C64" s="647" t="s">
        <v>187</v>
      </c>
      <c r="D64" s="649">
        <v>523600</v>
      </c>
      <c r="E64" s="649">
        <f>D64/D70%</f>
        <v>8.4858127893194746E-2</v>
      </c>
      <c r="F64" s="649">
        <v>0</v>
      </c>
      <c r="G64" s="649">
        <f>F64/F70%</f>
        <v>0</v>
      </c>
      <c r="H64" s="649">
        <v>1350000</v>
      </c>
      <c r="I64" s="649">
        <f>H64/H70%</f>
        <v>0.19651227109959532</v>
      </c>
      <c r="J64" s="649">
        <f t="shared" si="17"/>
        <v>1350000</v>
      </c>
      <c r="K64" s="648">
        <v>1346590</v>
      </c>
      <c r="L64" s="649">
        <f>K64/K70%</f>
        <v>0.2100888930369593</v>
      </c>
      <c r="M64" s="649">
        <f t="shared" si="18"/>
        <v>3410</v>
      </c>
      <c r="N64" s="650">
        <f t="shared" ref="N64:N65" si="19">K64/H64*100</f>
        <v>99.747407407407408</v>
      </c>
    </row>
    <row r="65" spans="1:14">
      <c r="A65" s="58"/>
      <c r="B65" s="642" t="s">
        <v>188</v>
      </c>
      <c r="C65" s="647" t="s">
        <v>189</v>
      </c>
      <c r="D65" s="649">
        <v>3600</v>
      </c>
      <c r="E65" s="649">
        <f>D65/D70%</f>
        <v>5.8344014594251552E-4</v>
      </c>
      <c r="F65" s="649">
        <v>0</v>
      </c>
      <c r="G65" s="649">
        <f>F65/F70%</f>
        <v>0</v>
      </c>
      <c r="H65" s="649">
        <v>238000</v>
      </c>
      <c r="I65" s="649">
        <f>H65/H70%</f>
        <v>3.4644385571632359E-2</v>
      </c>
      <c r="J65" s="649">
        <f t="shared" si="17"/>
        <v>238000</v>
      </c>
      <c r="K65" s="648">
        <v>237200</v>
      </c>
      <c r="L65" s="649">
        <f>K65/K70%</f>
        <v>3.7006873234144574E-2</v>
      </c>
      <c r="M65" s="649">
        <f t="shared" si="18"/>
        <v>800</v>
      </c>
      <c r="N65" s="650">
        <f t="shared" si="19"/>
        <v>99.663865546218489</v>
      </c>
    </row>
    <row r="66" spans="1:14">
      <c r="A66" s="58"/>
      <c r="B66" s="642" t="s">
        <v>502</v>
      </c>
      <c r="C66" s="647" t="s">
        <v>503</v>
      </c>
      <c r="D66" s="649">
        <v>0</v>
      </c>
      <c r="E66" s="649">
        <f>D66/D70%</f>
        <v>0</v>
      </c>
      <c r="F66" s="649">
        <v>10000000</v>
      </c>
      <c r="G66" s="649">
        <f>F66/F70%</f>
        <v>1.4218137509295108</v>
      </c>
      <c r="H66" s="649">
        <v>0</v>
      </c>
      <c r="I66" s="649">
        <f>H66/H70%</f>
        <v>0</v>
      </c>
      <c r="J66" s="649">
        <f t="shared" si="17"/>
        <v>-10000000</v>
      </c>
      <c r="K66" s="648">
        <v>0</v>
      </c>
      <c r="L66" s="649">
        <f>K66/K70%</f>
        <v>0</v>
      </c>
      <c r="M66" s="649">
        <f t="shared" si="18"/>
        <v>0</v>
      </c>
      <c r="N66" s="650"/>
    </row>
    <row r="67" spans="1:14">
      <c r="A67" s="58"/>
      <c r="B67" s="642" t="s">
        <v>504</v>
      </c>
      <c r="C67" s="647" t="s">
        <v>505</v>
      </c>
      <c r="D67" s="649">
        <v>0</v>
      </c>
      <c r="E67" s="649">
        <f>D67/D70%</f>
        <v>0</v>
      </c>
      <c r="F67" s="649">
        <v>10000000</v>
      </c>
      <c r="G67" s="649">
        <f>F67/F70%</f>
        <v>1.4218137509295108</v>
      </c>
      <c r="H67" s="649">
        <v>0</v>
      </c>
      <c r="I67" s="649">
        <f>H67/H70%</f>
        <v>0</v>
      </c>
      <c r="J67" s="649">
        <f t="shared" si="17"/>
        <v>-10000000</v>
      </c>
      <c r="K67" s="648">
        <v>0</v>
      </c>
      <c r="L67" s="649">
        <f>K67/K70%</f>
        <v>0</v>
      </c>
      <c r="M67" s="649">
        <f t="shared" si="18"/>
        <v>0</v>
      </c>
      <c r="N67" s="650"/>
    </row>
    <row r="68" spans="1:14">
      <c r="A68" s="58"/>
      <c r="B68" s="642"/>
      <c r="C68" s="655" t="s">
        <v>145</v>
      </c>
      <c r="D68" s="656">
        <v>4421630.45</v>
      </c>
      <c r="E68" s="656">
        <f t="shared" ref="E68:M68" si="20">SUM(E62:E67)</f>
        <v>8.6610068998094356E-2</v>
      </c>
      <c r="F68" s="656">
        <f t="shared" si="20"/>
        <v>20000000</v>
      </c>
      <c r="G68" s="656">
        <f t="shared" si="20"/>
        <v>2.8436275018590216</v>
      </c>
      <c r="H68" s="656">
        <f t="shared" si="20"/>
        <v>1593000</v>
      </c>
      <c r="I68" s="656">
        <f t="shared" si="20"/>
        <v>0.23188447989752248</v>
      </c>
      <c r="J68" s="656">
        <f t="shared" si="20"/>
        <v>-18407000</v>
      </c>
      <c r="K68" s="656">
        <f t="shared" si="20"/>
        <v>1588450</v>
      </c>
      <c r="L68" s="656">
        <f t="shared" si="20"/>
        <v>0.24782279843497873</v>
      </c>
      <c r="M68" s="656">
        <f t="shared" si="20"/>
        <v>4550</v>
      </c>
      <c r="N68" s="657">
        <f>K68/H68*100</f>
        <v>99.714375392341495</v>
      </c>
    </row>
    <row r="69" spans="1:14">
      <c r="A69" s="58"/>
      <c r="B69" s="646" t="s">
        <v>153</v>
      </c>
      <c r="C69" s="647" t="s">
        <v>154</v>
      </c>
      <c r="D69" s="649"/>
      <c r="E69" s="649"/>
      <c r="F69" s="649"/>
      <c r="G69" s="649"/>
      <c r="H69" s="649"/>
      <c r="I69" s="649"/>
      <c r="J69" s="649"/>
      <c r="K69" s="648"/>
      <c r="L69" s="649"/>
      <c r="M69" s="649"/>
      <c r="N69" s="650"/>
    </row>
    <row r="70" spans="1:14">
      <c r="A70" s="58"/>
      <c r="B70" s="642"/>
      <c r="C70" s="658" t="s">
        <v>150</v>
      </c>
      <c r="D70" s="659">
        <v>617029874.45000005</v>
      </c>
      <c r="E70" s="659"/>
      <c r="F70" s="659">
        <v>703327000</v>
      </c>
      <c r="G70" s="659"/>
      <c r="H70" s="659">
        <f>H36+H42</f>
        <v>686980000</v>
      </c>
      <c r="I70" s="659"/>
      <c r="J70" s="659">
        <f t="shared" ref="J70:K70" si="21">J36+J42</f>
        <v>-16347000</v>
      </c>
      <c r="K70" s="659">
        <f t="shared" si="21"/>
        <v>640962014</v>
      </c>
      <c r="L70" s="659"/>
      <c r="M70" s="659">
        <f>M36+M42</f>
        <v>46017986</v>
      </c>
      <c r="N70" s="657">
        <f>K70/H70*100</f>
        <v>93.301408192378233</v>
      </c>
    </row>
    <row r="71" spans="1:14">
      <c r="A71" s="58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</row>
    <row r="72" spans="1:14">
      <c r="A72" s="58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</row>
    <row r="73" spans="1:14">
      <c r="A73" s="58"/>
      <c r="B73" s="59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</row>
    <row r="74" spans="1:14" ht="24.75" customHeight="1">
      <c r="A74" s="3"/>
      <c r="B74" s="809" t="s">
        <v>159</v>
      </c>
      <c r="C74" s="60" t="s">
        <v>556</v>
      </c>
      <c r="D74" s="812" t="s">
        <v>68</v>
      </c>
      <c r="E74" s="813"/>
      <c r="F74" s="46" t="s">
        <v>69</v>
      </c>
      <c r="G74" s="818"/>
      <c r="H74" s="819"/>
      <c r="I74" s="819"/>
      <c r="J74" s="819"/>
      <c r="K74" s="819"/>
      <c r="L74" s="819"/>
      <c r="M74" s="820"/>
      <c r="N74" s="3"/>
    </row>
    <row r="75" spans="1:14" ht="21" customHeight="1">
      <c r="A75" s="3"/>
      <c r="B75" s="810"/>
      <c r="C75" s="44" t="s">
        <v>405</v>
      </c>
      <c r="D75" s="814"/>
      <c r="E75" s="815"/>
      <c r="F75" s="44" t="s">
        <v>70</v>
      </c>
      <c r="G75" s="794"/>
      <c r="H75" s="795"/>
      <c r="I75" s="795"/>
      <c r="J75" s="795"/>
      <c r="K75" s="795"/>
      <c r="L75" s="795"/>
      <c r="M75" s="821"/>
      <c r="N75" s="3"/>
    </row>
    <row r="76" spans="1:14" ht="22.5" customHeight="1">
      <c r="A76" s="3"/>
      <c r="B76" s="811"/>
      <c r="C76" s="47" t="s">
        <v>406</v>
      </c>
      <c r="D76" s="816"/>
      <c r="E76" s="817"/>
      <c r="F76" s="47" t="s">
        <v>71</v>
      </c>
      <c r="G76" s="822"/>
      <c r="H76" s="823"/>
      <c r="I76" s="823"/>
      <c r="J76" s="823"/>
      <c r="K76" s="823"/>
      <c r="L76" s="823"/>
      <c r="M76" s="824"/>
      <c r="N76" s="3"/>
    </row>
    <row r="77" spans="1:14">
      <c r="A77" s="3"/>
      <c r="B77" s="4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</sheetData>
  <mergeCells count="25">
    <mergeCell ref="B2:N2"/>
    <mergeCell ref="B3:N3"/>
    <mergeCell ref="B4:N4"/>
    <mergeCell ref="B6:B7"/>
    <mergeCell ref="C6:E7"/>
    <mergeCell ref="F6:G7"/>
    <mergeCell ref="H6:N7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13:C13"/>
    <mergeCell ref="B34:C34"/>
    <mergeCell ref="B74:B76"/>
    <mergeCell ref="D74:E76"/>
    <mergeCell ref="G74:M74"/>
    <mergeCell ref="G75:M75"/>
    <mergeCell ref="G76:M76"/>
  </mergeCells>
  <pageMargins left="0.17" right="0.17" top="0.17" bottom="0.17" header="0.17" footer="0.17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4C14-1A97-4D57-82F1-64F0B09901F0}">
  <dimension ref="A1:N54"/>
  <sheetViews>
    <sheetView workbookViewId="0">
      <pane xSplit="5" ySplit="12" topLeftCell="F31" activePane="bottomRight" state="frozen"/>
      <selection pane="topRight" activeCell="F1" sqref="F1"/>
      <selection pane="bottomLeft" activeCell="A13" sqref="A13"/>
      <selection pane="bottomRight" activeCell="C6" sqref="C6:E7"/>
    </sheetView>
  </sheetViews>
  <sheetFormatPr defaultRowHeight="15"/>
  <cols>
    <col min="1" max="1" width="1.5703125" customWidth="1"/>
    <col min="2" max="2" width="11" customWidth="1"/>
    <col min="3" max="3" width="38.140625" customWidth="1"/>
    <col min="4" max="4" width="12.28515625" customWidth="1"/>
    <col min="5" max="5" width="6.28515625" customWidth="1"/>
    <col min="6" max="6" width="12.85546875" customWidth="1"/>
    <col min="7" max="7" width="7.140625" customWidth="1"/>
    <col min="8" max="8" width="12.85546875" customWidth="1"/>
    <col min="9" max="9" width="7.28515625" customWidth="1"/>
    <col min="10" max="10" width="10.7109375" customWidth="1"/>
    <col min="11" max="11" width="13.28515625" customWidth="1"/>
    <col min="12" max="12" width="7.42578125" customWidth="1"/>
    <col min="13" max="13" width="9.85546875" customWidth="1"/>
    <col min="14" max="14" width="7.140625" customWidth="1"/>
  </cols>
  <sheetData>
    <row r="1" spans="1:14">
      <c r="A1" s="61"/>
      <c r="B1" s="62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>
      <c r="A2" s="61"/>
      <c r="B2" s="762" t="s">
        <v>134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</row>
    <row r="3" spans="1:14">
      <c r="A3" s="61"/>
      <c r="B3" s="800" t="s">
        <v>842</v>
      </c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</row>
    <row r="4" spans="1:14">
      <c r="A4" s="61"/>
      <c r="B4" s="764" t="s">
        <v>1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</row>
    <row r="5" spans="1:14" ht="15.75" thickBot="1">
      <c r="A5" s="82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826"/>
      <c r="B6" s="802" t="s">
        <v>135</v>
      </c>
      <c r="C6" s="767" t="s">
        <v>873</v>
      </c>
      <c r="D6" s="767"/>
      <c r="E6" s="767"/>
      <c r="F6" s="803" t="s">
        <v>3</v>
      </c>
      <c r="G6" s="803"/>
      <c r="H6" s="804" t="s">
        <v>4</v>
      </c>
      <c r="I6" s="804"/>
      <c r="J6" s="804"/>
      <c r="K6" s="804"/>
      <c r="L6" s="804"/>
      <c r="M6" s="804"/>
      <c r="N6" s="804"/>
    </row>
    <row r="7" spans="1:14" ht="15.75" thickTop="1">
      <c r="A7" s="61"/>
      <c r="B7" s="802"/>
      <c r="C7" s="767"/>
      <c r="D7" s="767"/>
      <c r="E7" s="767"/>
      <c r="F7" s="803"/>
      <c r="G7" s="803"/>
      <c r="H7" s="804"/>
      <c r="I7" s="804"/>
      <c r="J7" s="804"/>
      <c r="K7" s="804"/>
      <c r="L7" s="804"/>
      <c r="M7" s="804"/>
      <c r="N7" s="804"/>
    </row>
    <row r="8" spans="1:14">
      <c r="A8" s="61"/>
      <c r="B8" s="119" t="s">
        <v>136</v>
      </c>
      <c r="C8" s="797" t="s">
        <v>33</v>
      </c>
      <c r="D8" s="797"/>
      <c r="E8" s="797"/>
      <c r="F8" s="798" t="s">
        <v>137</v>
      </c>
      <c r="G8" s="798"/>
      <c r="H8" s="799" t="s">
        <v>32</v>
      </c>
      <c r="I8" s="799"/>
      <c r="J8" s="799"/>
      <c r="K8" s="799"/>
      <c r="L8" s="799"/>
      <c r="M8" s="799"/>
      <c r="N8" s="799"/>
    </row>
    <row r="9" spans="1:14" ht="15.75" thickBot="1">
      <c r="A9" s="61"/>
      <c r="B9" s="757" t="s">
        <v>5</v>
      </c>
      <c r="C9" s="757"/>
      <c r="D9" s="758" t="s">
        <v>138</v>
      </c>
      <c r="E9" s="758"/>
      <c r="F9" s="758"/>
      <c r="G9" s="758"/>
      <c r="H9" s="758"/>
      <c r="I9" s="758"/>
      <c r="J9" s="758"/>
      <c r="K9" s="758"/>
      <c r="L9" s="758"/>
      <c r="M9" s="758"/>
      <c r="N9" s="758"/>
    </row>
    <row r="10" spans="1:14" ht="16.5" customHeight="1" thickTop="1" thickBot="1">
      <c r="A10" s="61"/>
      <c r="B10" s="757"/>
      <c r="C10" s="757"/>
      <c r="D10" s="120" t="s">
        <v>139</v>
      </c>
      <c r="E10" s="121">
        <v>2024</v>
      </c>
      <c r="F10" s="759" t="s">
        <v>7</v>
      </c>
      <c r="G10" s="759"/>
      <c r="H10" s="759" t="s">
        <v>7</v>
      </c>
      <c r="I10" s="759"/>
      <c r="J10" s="91" t="s">
        <v>7</v>
      </c>
      <c r="K10" s="759" t="s">
        <v>7</v>
      </c>
      <c r="L10" s="759"/>
      <c r="M10" s="761" t="s">
        <v>140</v>
      </c>
      <c r="N10" s="754" t="s">
        <v>9</v>
      </c>
    </row>
    <row r="11" spans="1:14" ht="48.75" customHeight="1" thickTop="1" thickBot="1">
      <c r="A11" s="61"/>
      <c r="B11" s="757"/>
      <c r="C11" s="757"/>
      <c r="D11" s="4" t="s">
        <v>141</v>
      </c>
      <c r="E11" s="5" t="s">
        <v>11</v>
      </c>
      <c r="F11" s="6" t="s">
        <v>488</v>
      </c>
      <c r="G11" s="7" t="s">
        <v>11</v>
      </c>
      <c r="H11" s="6" t="s">
        <v>489</v>
      </c>
      <c r="I11" s="7" t="s">
        <v>11</v>
      </c>
      <c r="J11" s="8" t="s">
        <v>142</v>
      </c>
      <c r="K11" s="6" t="s">
        <v>13</v>
      </c>
      <c r="L11" s="7" t="s">
        <v>11</v>
      </c>
      <c r="M11" s="761"/>
      <c r="N11" s="754"/>
    </row>
    <row r="12" spans="1:14" ht="16.5" thickTop="1" thickBot="1">
      <c r="A12" s="61"/>
      <c r="B12" s="757"/>
      <c r="C12" s="757"/>
      <c r="D12" s="9" t="s">
        <v>14</v>
      </c>
      <c r="E12" s="9" t="s">
        <v>15</v>
      </c>
      <c r="F12" s="9" t="s">
        <v>16</v>
      </c>
      <c r="G12" s="9" t="s">
        <v>17</v>
      </c>
      <c r="H12" s="9" t="s">
        <v>18</v>
      </c>
      <c r="I12" s="9" t="s">
        <v>19</v>
      </c>
      <c r="J12" s="9" t="s">
        <v>20</v>
      </c>
      <c r="K12" s="9" t="s">
        <v>21</v>
      </c>
      <c r="L12" s="9" t="s">
        <v>22</v>
      </c>
      <c r="M12" s="9" t="s">
        <v>23</v>
      </c>
      <c r="N12" s="10" t="s">
        <v>24</v>
      </c>
    </row>
    <row r="13" spans="1:14" ht="15.75" thickTop="1">
      <c r="A13" s="61"/>
      <c r="B13" s="755" t="s">
        <v>41</v>
      </c>
      <c r="C13" s="755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61"/>
      <c r="B14" s="122" t="s">
        <v>26</v>
      </c>
      <c r="C14" s="15" t="s">
        <v>27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61"/>
      <c r="B15" s="94" t="s">
        <v>43</v>
      </c>
      <c r="C15" s="123" t="s">
        <v>44</v>
      </c>
      <c r="D15" s="17">
        <v>538310469.51999998</v>
      </c>
      <c r="E15" s="18">
        <f>D15/D30*100</f>
        <v>78.350123157724312</v>
      </c>
      <c r="F15" s="18">
        <v>468442000</v>
      </c>
      <c r="G15" s="18">
        <f>F15/F30*100</f>
        <v>56.388385323000399</v>
      </c>
      <c r="H15" s="291">
        <v>629532000</v>
      </c>
      <c r="I15" s="18">
        <f>H15/H30*100</f>
        <v>65.015726732063243</v>
      </c>
      <c r="J15" s="18">
        <f>H15-F15</f>
        <v>161090000</v>
      </c>
      <c r="K15" s="291">
        <v>619969796</v>
      </c>
      <c r="L15" s="18">
        <f>K15/K30*100</f>
        <v>65.76529838030774</v>
      </c>
      <c r="M15" s="18">
        <f>H15-K15</f>
        <v>9562204</v>
      </c>
      <c r="N15" s="19">
        <f>K15/H15*100</f>
        <v>98.481061486945848</v>
      </c>
    </row>
    <row r="16" spans="1:14">
      <c r="A16" s="61"/>
      <c r="B16" s="94" t="s">
        <v>45</v>
      </c>
      <c r="C16" s="123" t="s">
        <v>46</v>
      </c>
      <c r="D16" s="17">
        <v>89116041.510000005</v>
      </c>
      <c r="E16" s="18">
        <f>D16/D30*100</f>
        <v>12.970679975560012</v>
      </c>
      <c r="F16" s="18">
        <v>79480000</v>
      </c>
      <c r="G16" s="18">
        <f>F16/F30*100</f>
        <v>9.567350633530026</v>
      </c>
      <c r="H16" s="291">
        <v>108167000</v>
      </c>
      <c r="I16" s="18">
        <f>H16/H30*100</f>
        <v>11.171086002660841</v>
      </c>
      <c r="J16" s="18">
        <f t="shared" ref="J16:J24" si="0">H16-F16</f>
        <v>28687000</v>
      </c>
      <c r="K16" s="291">
        <v>101496946</v>
      </c>
      <c r="L16" s="18">
        <f>K16/K30*100</f>
        <v>10.766616343967799</v>
      </c>
      <c r="M16" s="18">
        <f t="shared" ref="M16:M27" si="1">H16-K16</f>
        <v>6670054</v>
      </c>
      <c r="N16" s="19">
        <f t="shared" ref="N16:N30" si="2">K16/H16*100</f>
        <v>93.833559218615662</v>
      </c>
    </row>
    <row r="17" spans="1:14">
      <c r="A17" s="61"/>
      <c r="B17" s="94" t="s">
        <v>47</v>
      </c>
      <c r="C17" s="123" t="s">
        <v>48</v>
      </c>
      <c r="D17" s="17">
        <v>11137521</v>
      </c>
      <c r="E17" s="18">
        <f>D17/D30*100</f>
        <v>1.6210462018318963</v>
      </c>
      <c r="F17" s="18">
        <v>80820000</v>
      </c>
      <c r="G17" s="18">
        <f>F17/F30*100</f>
        <v>9.7286522169337761</v>
      </c>
      <c r="H17" s="291">
        <v>27043000</v>
      </c>
      <c r="I17" s="18">
        <f>H17/H30*100</f>
        <v>2.7929005960224202</v>
      </c>
      <c r="J17" s="18">
        <f t="shared" si="0"/>
        <v>-53777000</v>
      </c>
      <c r="K17" s="291">
        <v>17857172</v>
      </c>
      <c r="L17" s="18">
        <f>K17/K30*100</f>
        <v>1.8942571918591931</v>
      </c>
      <c r="M17" s="18">
        <f t="shared" si="1"/>
        <v>9185828</v>
      </c>
      <c r="N17" s="19">
        <f t="shared" si="2"/>
        <v>66.032511185889149</v>
      </c>
    </row>
    <row r="18" spans="1:14">
      <c r="A18" s="61"/>
      <c r="B18" s="94" t="s">
        <v>49</v>
      </c>
      <c r="C18" s="123" t="s">
        <v>50</v>
      </c>
      <c r="D18" s="504">
        <v>0</v>
      </c>
      <c r="E18" s="18">
        <v>0</v>
      </c>
      <c r="F18" s="18">
        <v>0</v>
      </c>
      <c r="G18" s="18">
        <v>0</v>
      </c>
      <c r="H18" s="291">
        <v>0</v>
      </c>
      <c r="I18" s="18">
        <v>0</v>
      </c>
      <c r="J18" s="18">
        <f t="shared" si="0"/>
        <v>0</v>
      </c>
      <c r="K18" s="291">
        <v>0</v>
      </c>
      <c r="L18" s="18">
        <v>0</v>
      </c>
      <c r="M18" s="18">
        <f t="shared" si="1"/>
        <v>0</v>
      </c>
      <c r="N18" s="19"/>
    </row>
    <row r="19" spans="1:14">
      <c r="A19" s="61"/>
      <c r="B19" s="94" t="s">
        <v>51</v>
      </c>
      <c r="C19" s="123" t="s">
        <v>52</v>
      </c>
      <c r="D19" s="504">
        <v>0</v>
      </c>
      <c r="E19" s="18">
        <v>0</v>
      </c>
      <c r="F19" s="18">
        <v>0</v>
      </c>
      <c r="G19" s="18">
        <v>0</v>
      </c>
      <c r="H19" s="291">
        <v>0</v>
      </c>
      <c r="I19" s="18">
        <v>0</v>
      </c>
      <c r="J19" s="18">
        <f t="shared" si="0"/>
        <v>0</v>
      </c>
      <c r="K19" s="291">
        <v>0</v>
      </c>
      <c r="L19" s="18">
        <v>0</v>
      </c>
      <c r="M19" s="18">
        <f t="shared" si="1"/>
        <v>0</v>
      </c>
      <c r="N19" s="19"/>
    </row>
    <row r="20" spans="1:14">
      <c r="A20" s="61"/>
      <c r="B20" s="94" t="s">
        <v>53</v>
      </c>
      <c r="C20" s="123" t="s">
        <v>54</v>
      </c>
      <c r="D20" s="504">
        <v>0</v>
      </c>
      <c r="E20" s="18">
        <f>D20/D30</f>
        <v>0</v>
      </c>
      <c r="F20" s="18">
        <v>0</v>
      </c>
      <c r="G20" s="18">
        <f>F20/F30</f>
        <v>0</v>
      </c>
      <c r="H20" s="291">
        <v>0</v>
      </c>
      <c r="I20" s="18">
        <f>H20/H30</f>
        <v>0</v>
      </c>
      <c r="J20" s="18">
        <f t="shared" si="0"/>
        <v>0</v>
      </c>
      <c r="K20" s="291">
        <v>0</v>
      </c>
      <c r="L20" s="18">
        <f>K20/K30</f>
        <v>0</v>
      </c>
      <c r="M20" s="18">
        <f t="shared" si="1"/>
        <v>0</v>
      </c>
      <c r="N20" s="19"/>
    </row>
    <row r="21" spans="1:14">
      <c r="A21" s="61"/>
      <c r="B21" s="94" t="s">
        <v>55</v>
      </c>
      <c r="C21" s="123" t="s">
        <v>56</v>
      </c>
      <c r="D21" s="504">
        <v>29693560</v>
      </c>
      <c r="E21" s="18">
        <f>D21/D30*100</f>
        <v>4.3218443904049675</v>
      </c>
      <c r="F21" s="18">
        <v>0</v>
      </c>
      <c r="G21" s="18">
        <f>F21/F30*100</f>
        <v>0</v>
      </c>
      <c r="H21" s="291">
        <v>1534495</v>
      </c>
      <c r="I21" s="18">
        <f>H21/H30*100</f>
        <v>0.15847694412947616</v>
      </c>
      <c r="J21" s="18">
        <f t="shared" si="0"/>
        <v>1534495</v>
      </c>
      <c r="K21" s="291">
        <v>1376585</v>
      </c>
      <c r="L21" s="18">
        <f>K21/K30*100</f>
        <v>0.14602569972756535</v>
      </c>
      <c r="M21" s="18">
        <f t="shared" si="1"/>
        <v>157910</v>
      </c>
      <c r="N21" s="19">
        <f t="shared" si="2"/>
        <v>89.709318049260517</v>
      </c>
    </row>
    <row r="22" spans="1:14">
      <c r="A22" s="61"/>
      <c r="B22" s="124"/>
      <c r="C22" s="125" t="s">
        <v>143</v>
      </c>
      <c r="D22" s="21">
        <v>668257592.02999997</v>
      </c>
      <c r="E22" s="21">
        <f>SUM(E15:E21)</f>
        <v>97.263693725521193</v>
      </c>
      <c r="F22" s="21">
        <v>628742000</v>
      </c>
      <c r="G22" s="21">
        <f t="shared" ref="G22:M22" si="3">SUM(G15:G21)</f>
        <v>75.6843881734642</v>
      </c>
      <c r="H22" s="21">
        <f t="shared" si="3"/>
        <v>766276495</v>
      </c>
      <c r="I22" s="21">
        <f t="shared" si="3"/>
        <v>79.138190274875981</v>
      </c>
      <c r="J22" s="21">
        <f t="shared" si="3"/>
        <v>137534495</v>
      </c>
      <c r="K22" s="21">
        <f t="shared" si="3"/>
        <v>740700499</v>
      </c>
      <c r="L22" s="21">
        <f t="shared" si="3"/>
        <v>78.572197615862294</v>
      </c>
      <c r="M22" s="21">
        <f t="shared" si="3"/>
        <v>25575996</v>
      </c>
      <c r="N22" s="1">
        <f t="shared" si="2"/>
        <v>96.662301901874201</v>
      </c>
    </row>
    <row r="23" spans="1:14">
      <c r="A23" s="61"/>
      <c r="B23" s="94" t="s">
        <v>58</v>
      </c>
      <c r="C23" s="123" t="s">
        <v>59</v>
      </c>
      <c r="D23" s="18">
        <v>0</v>
      </c>
      <c r="E23" s="18">
        <f>D23/D30*100</f>
        <v>0</v>
      </c>
      <c r="F23" s="18">
        <v>0</v>
      </c>
      <c r="G23" s="18">
        <f>F23/F30*100</f>
        <v>0</v>
      </c>
      <c r="H23" s="18"/>
      <c r="I23" s="18">
        <f>H23/H30*100</f>
        <v>0</v>
      </c>
      <c r="J23" s="18">
        <f t="shared" si="0"/>
        <v>0</v>
      </c>
      <c r="K23" s="18">
        <v>0</v>
      </c>
      <c r="L23" s="18">
        <f>K23/K30*100</f>
        <v>0</v>
      </c>
      <c r="M23" s="18">
        <f t="shared" si="1"/>
        <v>0</v>
      </c>
      <c r="N23" s="19"/>
    </row>
    <row r="24" spans="1:14">
      <c r="A24" s="61"/>
      <c r="B24" s="94" t="s">
        <v>60</v>
      </c>
      <c r="C24" s="123" t="s">
        <v>61</v>
      </c>
      <c r="D24" s="18">
        <v>18800000</v>
      </c>
      <c r="E24" s="18">
        <f>D24/D30*100</f>
        <v>2.7363062744788227</v>
      </c>
      <c r="F24" s="18">
        <v>202000000</v>
      </c>
      <c r="G24" s="18">
        <f>F24/F30*100</f>
        <v>24.315611826535797</v>
      </c>
      <c r="H24" s="291">
        <v>202000000</v>
      </c>
      <c r="I24" s="18">
        <f>H24/H30*100</f>
        <v>20.861809725124019</v>
      </c>
      <c r="J24" s="18">
        <f t="shared" si="0"/>
        <v>0</v>
      </c>
      <c r="K24" s="291">
        <v>202000000</v>
      </c>
      <c r="L24" s="18">
        <f>K24/K30*100</f>
        <v>21.427802384137699</v>
      </c>
      <c r="M24" s="18">
        <f t="shared" si="1"/>
        <v>0</v>
      </c>
      <c r="N24" s="19">
        <f t="shared" si="2"/>
        <v>100</v>
      </c>
    </row>
    <row r="25" spans="1:14">
      <c r="A25" s="61"/>
      <c r="B25" s="124"/>
      <c r="C25" s="125" t="s">
        <v>144</v>
      </c>
      <c r="D25" s="21">
        <v>18800000</v>
      </c>
      <c r="E25" s="21">
        <f>SUM(E23:E24)</f>
        <v>2.7363062744788227</v>
      </c>
      <c r="F25" s="21">
        <v>202000000</v>
      </c>
      <c r="G25" s="21">
        <f t="shared" ref="G25:M25" si="4">SUM(G23:G24)</f>
        <v>24.315611826535797</v>
      </c>
      <c r="H25" s="21">
        <f t="shared" si="4"/>
        <v>202000000</v>
      </c>
      <c r="I25" s="21">
        <f t="shared" si="4"/>
        <v>20.861809725124019</v>
      </c>
      <c r="J25" s="21">
        <f t="shared" si="4"/>
        <v>0</v>
      </c>
      <c r="K25" s="21">
        <f t="shared" si="4"/>
        <v>202000000</v>
      </c>
      <c r="L25" s="21">
        <f t="shared" si="4"/>
        <v>21.427802384137699</v>
      </c>
      <c r="M25" s="21">
        <f t="shared" si="4"/>
        <v>0</v>
      </c>
      <c r="N25" s="1">
        <f t="shared" si="2"/>
        <v>100</v>
      </c>
    </row>
    <row r="26" spans="1:14">
      <c r="A26" s="61"/>
      <c r="B26" s="94" t="s">
        <v>58</v>
      </c>
      <c r="C26" s="123" t="s">
        <v>59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f t="shared" ref="J26:J27" si="5">H26-F26</f>
        <v>0</v>
      </c>
      <c r="K26" s="18"/>
      <c r="L26" s="18">
        <v>0</v>
      </c>
      <c r="M26" s="18">
        <f t="shared" si="1"/>
        <v>0</v>
      </c>
      <c r="N26" s="19"/>
    </row>
    <row r="27" spans="1:14">
      <c r="A27" s="61"/>
      <c r="B27" s="94" t="s">
        <v>60</v>
      </c>
      <c r="C27" s="123" t="s">
        <v>61</v>
      </c>
      <c r="D27" s="18">
        <v>0</v>
      </c>
      <c r="E27" s="18">
        <f>D27/D30*100</f>
        <v>0</v>
      </c>
      <c r="F27" s="18">
        <v>0</v>
      </c>
      <c r="G27" s="18">
        <f>F27/F30*100</f>
        <v>0</v>
      </c>
      <c r="H27" s="18">
        <v>0</v>
      </c>
      <c r="I27" s="18">
        <f>H27/H30*100</f>
        <v>0</v>
      </c>
      <c r="J27" s="18">
        <f t="shared" si="5"/>
        <v>0</v>
      </c>
      <c r="K27" s="18"/>
      <c r="L27" s="18">
        <f>K27/K30*100</f>
        <v>0</v>
      </c>
      <c r="M27" s="18">
        <f t="shared" si="1"/>
        <v>0</v>
      </c>
      <c r="N27" s="19"/>
    </row>
    <row r="28" spans="1:14">
      <c r="A28" s="61"/>
      <c r="B28" s="124"/>
      <c r="C28" s="125" t="s">
        <v>145</v>
      </c>
      <c r="D28" s="21">
        <v>0</v>
      </c>
      <c r="E28" s="21">
        <f>SUM(E26:E27)</f>
        <v>0</v>
      </c>
      <c r="F28" s="21">
        <v>0</v>
      </c>
      <c r="G28" s="21">
        <f t="shared" ref="G28:M28" si="6">SUM(G26:G27)</f>
        <v>0</v>
      </c>
      <c r="H28" s="21">
        <f t="shared" si="6"/>
        <v>0</v>
      </c>
      <c r="I28" s="21">
        <f t="shared" si="6"/>
        <v>0</v>
      </c>
      <c r="J28" s="21">
        <f t="shared" si="6"/>
        <v>0</v>
      </c>
      <c r="K28" s="21">
        <f t="shared" si="6"/>
        <v>0</v>
      </c>
      <c r="L28" s="21">
        <f t="shared" si="6"/>
        <v>0</v>
      </c>
      <c r="M28" s="21">
        <f t="shared" si="6"/>
        <v>0</v>
      </c>
      <c r="N28" s="19"/>
    </row>
    <row r="29" spans="1:14">
      <c r="A29" s="61"/>
      <c r="B29" s="126"/>
      <c r="C29" s="127" t="s">
        <v>146</v>
      </c>
      <c r="D29" s="129">
        <v>18800000</v>
      </c>
      <c r="E29" s="129">
        <f>E25+E28</f>
        <v>2.7363062744788227</v>
      </c>
      <c r="F29" s="129">
        <v>202000000</v>
      </c>
      <c r="G29" s="129">
        <f t="shared" ref="G29:M29" si="7">G25+G28</f>
        <v>24.315611826535797</v>
      </c>
      <c r="H29" s="129">
        <f t="shared" si="7"/>
        <v>202000000</v>
      </c>
      <c r="I29" s="129">
        <f t="shared" si="7"/>
        <v>20.861809725124019</v>
      </c>
      <c r="J29" s="129">
        <f t="shared" si="7"/>
        <v>0</v>
      </c>
      <c r="K29" s="129">
        <f t="shared" si="7"/>
        <v>202000000</v>
      </c>
      <c r="L29" s="129">
        <f t="shared" si="7"/>
        <v>21.427802384137699</v>
      </c>
      <c r="M29" s="129">
        <f t="shared" si="7"/>
        <v>0</v>
      </c>
      <c r="N29" s="286">
        <f t="shared" si="2"/>
        <v>100</v>
      </c>
    </row>
    <row r="30" spans="1:14">
      <c r="A30" s="61"/>
      <c r="B30" s="126"/>
      <c r="C30" s="127" t="s">
        <v>147</v>
      </c>
      <c r="D30" s="129">
        <v>687057592.02999997</v>
      </c>
      <c r="E30" s="129">
        <f>E22+E29</f>
        <v>100.00000000000001</v>
      </c>
      <c r="F30" s="129">
        <v>830742000</v>
      </c>
      <c r="G30" s="129">
        <f t="shared" ref="G30:M30" si="8">G22+G29</f>
        <v>100</v>
      </c>
      <c r="H30" s="129">
        <f t="shared" si="8"/>
        <v>968276495</v>
      </c>
      <c r="I30" s="129">
        <f t="shared" si="8"/>
        <v>100</v>
      </c>
      <c r="J30" s="129">
        <f t="shared" si="8"/>
        <v>137534495</v>
      </c>
      <c r="K30" s="129">
        <f t="shared" si="8"/>
        <v>942700499</v>
      </c>
      <c r="L30" s="129">
        <f t="shared" si="8"/>
        <v>100</v>
      </c>
      <c r="M30" s="129">
        <f t="shared" si="8"/>
        <v>25575996</v>
      </c>
      <c r="N30" s="286">
        <f t="shared" si="2"/>
        <v>97.358606128304288</v>
      </c>
    </row>
    <row r="31" spans="1:14">
      <c r="A31" s="61"/>
      <c r="B31" s="124"/>
      <c r="C31" s="125" t="s">
        <v>148</v>
      </c>
      <c r="D31" s="21">
        <v>0</v>
      </c>
      <c r="E31" s="21"/>
      <c r="F31" s="21"/>
      <c r="G31" s="21"/>
      <c r="H31" s="21"/>
      <c r="I31" s="21"/>
      <c r="J31" s="21"/>
      <c r="K31" s="21">
        <v>0</v>
      </c>
      <c r="L31" s="21"/>
      <c r="M31" s="21"/>
      <c r="N31" s="1"/>
    </row>
    <row r="32" spans="1:14">
      <c r="A32" s="61"/>
      <c r="B32" s="124"/>
      <c r="C32" s="125" t="s">
        <v>149</v>
      </c>
      <c r="D32" s="21">
        <v>0</v>
      </c>
      <c r="E32" s="21"/>
      <c r="F32" s="21"/>
      <c r="G32" s="21"/>
      <c r="H32" s="21"/>
      <c r="I32" s="21"/>
      <c r="J32" s="21"/>
      <c r="K32" s="21">
        <v>0</v>
      </c>
      <c r="L32" s="21"/>
      <c r="M32" s="21"/>
      <c r="N32" s="1"/>
    </row>
    <row r="33" spans="1:14" ht="15.75" thickBot="1">
      <c r="A33" s="61"/>
      <c r="B33" s="126"/>
      <c r="C33" s="127" t="s">
        <v>150</v>
      </c>
      <c r="D33" s="129">
        <v>687057592.02999997</v>
      </c>
      <c r="E33" s="129"/>
      <c r="F33" s="129"/>
      <c r="G33" s="129"/>
      <c r="H33" s="129"/>
      <c r="I33" s="129"/>
      <c r="J33" s="129"/>
      <c r="K33" s="129">
        <f>K30+K31+K32</f>
        <v>942700499</v>
      </c>
      <c r="L33" s="129"/>
      <c r="M33" s="129"/>
      <c r="N33" s="130"/>
    </row>
    <row r="34" spans="1:14" ht="15.75" thickTop="1">
      <c r="A34" s="61"/>
      <c r="B34" s="752" t="s">
        <v>151</v>
      </c>
      <c r="C34" s="7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61"/>
      <c r="B35" s="93" t="s">
        <v>42</v>
      </c>
      <c r="C35" s="15" t="s">
        <v>27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>
      <c r="A36" s="61"/>
      <c r="B36" s="94"/>
      <c r="C36" s="131" t="s">
        <v>152</v>
      </c>
      <c r="D36" s="128">
        <v>668257592.02999997</v>
      </c>
      <c r="E36" s="612">
        <f>SUM(E38:E39)</f>
        <v>97.263693725521179</v>
      </c>
      <c r="F36" s="129">
        <v>628742000</v>
      </c>
      <c r="G36" s="612">
        <f t="shared" ref="G36:M36" si="9">SUM(G38:G39)</f>
        <v>75.684388173464214</v>
      </c>
      <c r="H36" s="612">
        <f t="shared" si="9"/>
        <v>766276495</v>
      </c>
      <c r="I36" s="612">
        <f t="shared" si="9"/>
        <v>79.138190274875981</v>
      </c>
      <c r="J36" s="612">
        <f t="shared" si="9"/>
        <v>137534495</v>
      </c>
      <c r="K36" s="612">
        <f t="shared" si="9"/>
        <v>740700499</v>
      </c>
      <c r="L36" s="612">
        <f t="shared" si="9"/>
        <v>78.572197615862294</v>
      </c>
      <c r="M36" s="612">
        <f t="shared" si="9"/>
        <v>25575996</v>
      </c>
      <c r="N36" s="129">
        <f>K36/H36*100</f>
        <v>96.662301901874201</v>
      </c>
    </row>
    <row r="37" spans="1:14">
      <c r="A37" s="61"/>
      <c r="B37" s="94" t="s">
        <v>153</v>
      </c>
      <c r="C37" s="26" t="s">
        <v>154</v>
      </c>
      <c r="D37" s="17"/>
      <c r="E37" s="613"/>
      <c r="F37" s="18"/>
      <c r="G37" s="613"/>
      <c r="H37" s="613"/>
      <c r="I37" s="613"/>
      <c r="J37" s="613"/>
      <c r="K37" s="615"/>
      <c r="L37" s="613"/>
      <c r="M37" s="613"/>
      <c r="N37" s="19"/>
    </row>
    <row r="38" spans="1:14">
      <c r="A38" s="61"/>
      <c r="B38" s="94" t="s">
        <v>104</v>
      </c>
      <c r="C38" s="26" t="s">
        <v>105</v>
      </c>
      <c r="D38" s="17">
        <v>627426511.02999997</v>
      </c>
      <c r="E38" s="613">
        <f>D38/D49*100</f>
        <v>91.320803133284315</v>
      </c>
      <c r="F38" s="18">
        <v>547922000</v>
      </c>
      <c r="G38" s="613">
        <f>F38/F49*100</f>
        <v>65.955735956530432</v>
      </c>
      <c r="H38" s="613">
        <f>H15+H16</f>
        <v>737699000</v>
      </c>
      <c r="I38" s="613">
        <f>H38/H49*100</f>
        <v>76.186812734724086</v>
      </c>
      <c r="J38" s="613">
        <f>H38-F38</f>
        <v>189777000</v>
      </c>
      <c r="K38" s="613">
        <f>K15+K16</f>
        <v>721466742</v>
      </c>
      <c r="L38" s="613">
        <f>K38/K49*100</f>
        <v>76.531914724275538</v>
      </c>
      <c r="M38" s="613">
        <f t="shared" ref="M38:M39" si="10">H38-K38</f>
        <v>16232258</v>
      </c>
      <c r="N38" s="19">
        <f>K38/H38*100</f>
        <v>97.799609596868095</v>
      </c>
    </row>
    <row r="39" spans="1:14" ht="18.75" customHeight="1">
      <c r="A39" s="61"/>
      <c r="B39" s="94" t="s">
        <v>107</v>
      </c>
      <c r="C39" s="26" t="s">
        <v>155</v>
      </c>
      <c r="D39" s="17">
        <v>40831081</v>
      </c>
      <c r="E39" s="613">
        <f>D39/D49*100</f>
        <v>5.9428905922368633</v>
      </c>
      <c r="F39" s="18">
        <v>80820000</v>
      </c>
      <c r="G39" s="613">
        <f>F39/F49*100</f>
        <v>9.7286522169337761</v>
      </c>
      <c r="H39" s="613">
        <f>H17+H21</f>
        <v>28577495</v>
      </c>
      <c r="I39" s="613">
        <f>H39/H49*100</f>
        <v>2.9513775401518965</v>
      </c>
      <c r="J39" s="613">
        <f>H39-F39</f>
        <v>-52242505</v>
      </c>
      <c r="K39" s="613">
        <f>K17+K21</f>
        <v>19233757</v>
      </c>
      <c r="L39" s="613">
        <f>K39/K49*100</f>
        <v>2.0402828915867586</v>
      </c>
      <c r="M39" s="613">
        <f t="shared" si="10"/>
        <v>9343738</v>
      </c>
      <c r="N39" s="19">
        <f>K39/H39*100</f>
        <v>67.303859208093641</v>
      </c>
    </row>
    <row r="40" spans="1:14">
      <c r="A40" s="61"/>
      <c r="B40" s="94"/>
      <c r="C40" s="131" t="s">
        <v>156</v>
      </c>
      <c r="D40" s="128">
        <v>18800000</v>
      </c>
      <c r="E40" s="612">
        <f>E44</f>
        <v>2.7363062744788227</v>
      </c>
      <c r="F40" s="129">
        <v>202000000</v>
      </c>
      <c r="G40" s="612">
        <f>G44</f>
        <v>24.315611826535797</v>
      </c>
      <c r="H40" s="612">
        <f>H44+H46</f>
        <v>202000000</v>
      </c>
      <c r="I40" s="612">
        <f>I44</f>
        <v>20.861809725124019</v>
      </c>
      <c r="J40" s="612">
        <f t="shared" ref="J40:K40" si="11">J44+J46</f>
        <v>0</v>
      </c>
      <c r="K40" s="612">
        <f t="shared" si="11"/>
        <v>202000000</v>
      </c>
      <c r="L40" s="612">
        <f>L44</f>
        <v>21.427802384137699</v>
      </c>
      <c r="M40" s="612">
        <f>M44+M46</f>
        <v>0</v>
      </c>
      <c r="N40" s="129">
        <f>K40/H40*100</f>
        <v>100</v>
      </c>
    </row>
    <row r="41" spans="1:14">
      <c r="A41" s="61"/>
      <c r="B41" s="94" t="s">
        <v>153</v>
      </c>
      <c r="C41" s="26" t="s">
        <v>154</v>
      </c>
      <c r="D41" s="17"/>
      <c r="E41" s="613"/>
      <c r="F41" s="18"/>
      <c r="G41" s="613"/>
      <c r="H41" s="613"/>
      <c r="I41" s="613"/>
      <c r="J41" s="613"/>
      <c r="K41" s="615"/>
      <c r="L41" s="613"/>
      <c r="M41" s="613"/>
      <c r="N41" s="19"/>
    </row>
    <row r="42" spans="1:14">
      <c r="A42" s="61"/>
      <c r="B42" s="94" t="s">
        <v>157</v>
      </c>
      <c r="C42" s="26" t="s">
        <v>158</v>
      </c>
      <c r="D42" s="17">
        <v>0</v>
      </c>
      <c r="E42" s="613">
        <f>D42/D49*100</f>
        <v>0</v>
      </c>
      <c r="F42" s="18">
        <v>202000000</v>
      </c>
      <c r="G42" s="613">
        <f>F42/F49*100</f>
        <v>24.315611826535797</v>
      </c>
      <c r="H42" s="613">
        <v>202000000</v>
      </c>
      <c r="I42" s="613">
        <f>H42/H49*100</f>
        <v>20.861809725124019</v>
      </c>
      <c r="J42" s="613">
        <f t="shared" ref="J42:J43" si="12">H42-F42</f>
        <v>0</v>
      </c>
      <c r="K42" s="613">
        <v>202000000</v>
      </c>
      <c r="L42" s="613">
        <f>K42/K49*100</f>
        <v>21.427802384137699</v>
      </c>
      <c r="M42" s="613">
        <f t="shared" ref="M42:M43" si="13">H42-K42</f>
        <v>0</v>
      </c>
      <c r="N42" s="19">
        <f>K42/H42*100</f>
        <v>100</v>
      </c>
    </row>
    <row r="43" spans="1:14">
      <c r="A43" s="61"/>
      <c r="B43" s="94" t="s">
        <v>110</v>
      </c>
      <c r="C43" s="26" t="s">
        <v>111</v>
      </c>
      <c r="D43" s="17">
        <v>18800000</v>
      </c>
      <c r="E43" s="613">
        <f>D43/D49*100</f>
        <v>2.7363062744788227</v>
      </c>
      <c r="F43" s="18">
        <v>0</v>
      </c>
      <c r="G43" s="613">
        <f>F43/F49*100</f>
        <v>0</v>
      </c>
      <c r="H43" s="613">
        <v>0</v>
      </c>
      <c r="I43" s="613">
        <v>0</v>
      </c>
      <c r="J43" s="613">
        <f t="shared" si="12"/>
        <v>0</v>
      </c>
      <c r="K43" s="615">
        <v>0</v>
      </c>
      <c r="L43" s="613">
        <v>0</v>
      </c>
      <c r="M43" s="613">
        <f t="shared" si="13"/>
        <v>0</v>
      </c>
      <c r="N43" s="19"/>
    </row>
    <row r="44" spans="1:14" ht="18.75" customHeight="1">
      <c r="A44" s="61"/>
      <c r="B44" s="94"/>
      <c r="C44" s="27" t="s">
        <v>144</v>
      </c>
      <c r="D44" s="20">
        <v>18800000</v>
      </c>
      <c r="E44" s="614">
        <f>SUM(E42:E43)</f>
        <v>2.7363062744788227</v>
      </c>
      <c r="F44" s="21">
        <v>202000000</v>
      </c>
      <c r="G44" s="614">
        <f>SUM(G42:G43)</f>
        <v>24.315611826535797</v>
      </c>
      <c r="H44" s="614">
        <f t="shared" ref="H44:M44" si="14">SUM(H42:H43)</f>
        <v>202000000</v>
      </c>
      <c r="I44" s="614">
        <f t="shared" si="14"/>
        <v>20.861809725124019</v>
      </c>
      <c r="J44" s="614">
        <f t="shared" si="14"/>
        <v>0</v>
      </c>
      <c r="K44" s="614">
        <f t="shared" si="14"/>
        <v>202000000</v>
      </c>
      <c r="L44" s="614">
        <f t="shared" si="14"/>
        <v>21.427802384137699</v>
      </c>
      <c r="M44" s="614">
        <f t="shared" si="14"/>
        <v>0</v>
      </c>
      <c r="N44" s="1">
        <f>K44/H44*100</f>
        <v>100</v>
      </c>
    </row>
    <row r="45" spans="1:14">
      <c r="A45" s="61"/>
      <c r="B45" s="94" t="s">
        <v>153</v>
      </c>
      <c r="C45" s="26" t="s">
        <v>154</v>
      </c>
      <c r="D45" s="17"/>
      <c r="E45" s="613"/>
      <c r="F45" s="18"/>
      <c r="G45" s="613"/>
      <c r="H45" s="18"/>
      <c r="I45" s="18"/>
      <c r="J45" s="18"/>
      <c r="K45" s="17"/>
      <c r="L45" s="18"/>
      <c r="M45" s="18"/>
      <c r="N45" s="19"/>
    </row>
    <row r="46" spans="1:14">
      <c r="A46" s="61"/>
      <c r="B46" s="94"/>
      <c r="C46" s="27" t="s">
        <v>145</v>
      </c>
      <c r="D46" s="20">
        <v>0</v>
      </c>
      <c r="E46" s="614">
        <v>0</v>
      </c>
      <c r="F46" s="21">
        <v>0</v>
      </c>
      <c r="G46" s="614">
        <v>0</v>
      </c>
      <c r="H46" s="21">
        <v>0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1"/>
    </row>
    <row r="47" spans="1:14">
      <c r="A47" s="61"/>
      <c r="B47" s="94" t="s">
        <v>153</v>
      </c>
      <c r="C47" s="26" t="s">
        <v>154</v>
      </c>
      <c r="D47" s="17"/>
      <c r="E47" s="18"/>
      <c r="F47" s="18"/>
      <c r="G47" s="18"/>
      <c r="H47" s="18"/>
      <c r="I47" s="18"/>
      <c r="J47" s="18"/>
      <c r="K47" s="17"/>
      <c r="L47" s="18"/>
      <c r="M47" s="18"/>
      <c r="N47" s="19"/>
    </row>
    <row r="48" spans="1:14">
      <c r="A48" s="61"/>
      <c r="B48" s="94" t="s">
        <v>153</v>
      </c>
      <c r="C48" s="26" t="s">
        <v>154</v>
      </c>
      <c r="D48" s="17"/>
      <c r="E48" s="18"/>
      <c r="F48" s="18"/>
      <c r="G48" s="18"/>
      <c r="H48" s="18"/>
      <c r="I48" s="18"/>
      <c r="J48" s="18"/>
      <c r="K48" s="17"/>
      <c r="L48" s="18"/>
      <c r="M48" s="18"/>
      <c r="N48" s="19"/>
    </row>
    <row r="49" spans="1:14" ht="15.75" thickBot="1">
      <c r="A49" s="61"/>
      <c r="B49" s="94"/>
      <c r="C49" s="132" t="s">
        <v>150</v>
      </c>
      <c r="D49" s="133">
        <v>687057592.02999997</v>
      </c>
      <c r="E49" s="134"/>
      <c r="F49" s="134">
        <v>830742000</v>
      </c>
      <c r="G49" s="134"/>
      <c r="H49" s="134">
        <f>H36+H40</f>
        <v>968276495</v>
      </c>
      <c r="I49" s="134"/>
      <c r="J49" s="134">
        <f>J44+J46</f>
        <v>0</v>
      </c>
      <c r="K49" s="134">
        <f>K36+K40</f>
        <v>942700499</v>
      </c>
      <c r="L49" s="134"/>
      <c r="M49" s="134">
        <f>M36+M40</f>
        <v>25575996</v>
      </c>
      <c r="N49" s="301">
        <f>K49/H49*100</f>
        <v>97.358606128304288</v>
      </c>
    </row>
    <row r="50" spans="1:14" ht="15.75" thickTop="1">
      <c r="A50" s="61"/>
      <c r="B50" s="827"/>
      <c r="C50" s="827"/>
      <c r="D50" s="827"/>
      <c r="E50" s="827"/>
      <c r="F50" s="827"/>
      <c r="G50" s="827"/>
      <c r="H50" s="827"/>
      <c r="I50" s="827"/>
      <c r="J50" s="827"/>
      <c r="K50" s="827"/>
      <c r="L50" s="827"/>
      <c r="M50" s="827"/>
      <c r="N50" s="827"/>
    </row>
    <row r="51" spans="1:14">
      <c r="A51" s="61"/>
      <c r="B51" s="62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</row>
    <row r="52" spans="1:14" ht="24.75" customHeight="1">
      <c r="A52" s="3"/>
      <c r="B52" s="809" t="s">
        <v>159</v>
      </c>
      <c r="C52" s="60" t="s">
        <v>553</v>
      </c>
      <c r="D52" s="812" t="s">
        <v>68</v>
      </c>
      <c r="E52" s="813"/>
      <c r="F52" s="46" t="s">
        <v>69</v>
      </c>
      <c r="G52" s="818"/>
      <c r="H52" s="819"/>
      <c r="I52" s="819"/>
      <c r="J52" s="819"/>
      <c r="K52" s="819"/>
      <c r="L52" s="819"/>
      <c r="M52" s="820"/>
      <c r="N52" s="3"/>
    </row>
    <row r="53" spans="1:14" ht="21" customHeight="1">
      <c r="A53" s="3"/>
      <c r="B53" s="810"/>
      <c r="C53" s="44" t="s">
        <v>405</v>
      </c>
      <c r="D53" s="814"/>
      <c r="E53" s="815"/>
      <c r="F53" s="44" t="s">
        <v>70</v>
      </c>
      <c r="G53" s="794"/>
      <c r="H53" s="795"/>
      <c r="I53" s="795"/>
      <c r="J53" s="795"/>
      <c r="K53" s="795"/>
      <c r="L53" s="795"/>
      <c r="M53" s="821"/>
      <c r="N53" s="3"/>
    </row>
    <row r="54" spans="1:14" ht="22.5" customHeight="1">
      <c r="A54" s="3"/>
      <c r="B54" s="811"/>
      <c r="C54" s="47" t="s">
        <v>406</v>
      </c>
      <c r="D54" s="816"/>
      <c r="E54" s="817"/>
      <c r="F54" s="47" t="s">
        <v>71</v>
      </c>
      <c r="G54" s="822"/>
      <c r="H54" s="823"/>
      <c r="I54" s="823"/>
      <c r="J54" s="823"/>
      <c r="K54" s="823"/>
      <c r="L54" s="823"/>
      <c r="M54" s="824"/>
      <c r="N54" s="3"/>
    </row>
  </sheetData>
  <mergeCells count="26"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  <mergeCell ref="A5:A6"/>
    <mergeCell ref="B52:B54"/>
    <mergeCell ref="D52:E54"/>
    <mergeCell ref="B13:C13"/>
    <mergeCell ref="B34:C34"/>
    <mergeCell ref="B50:N50"/>
    <mergeCell ref="N10:N11"/>
    <mergeCell ref="C8:E8"/>
    <mergeCell ref="F8:G8"/>
    <mergeCell ref="H8:N8"/>
    <mergeCell ref="B9:C12"/>
    <mergeCell ref="D9:N9"/>
    <mergeCell ref="F10:G10"/>
    <mergeCell ref="G52:M52"/>
    <mergeCell ref="G53:M53"/>
    <mergeCell ref="G54:M54"/>
  </mergeCells>
  <pageMargins left="0.17" right="0.17" top="0.17" bottom="0.17" header="0.17" footer="0.17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C152-40F7-4771-9A3D-68D63F59C142}">
  <dimension ref="A1:T27"/>
  <sheetViews>
    <sheetView topLeftCell="B2" workbookViewId="0">
      <selection activeCell="X20" sqref="X20"/>
    </sheetView>
  </sheetViews>
  <sheetFormatPr defaultRowHeight="15"/>
  <cols>
    <col min="1" max="1" width="2.7109375" hidden="1" customWidth="1"/>
    <col min="2" max="2" width="0.140625" customWidth="1"/>
    <col min="3" max="3" width="4.5703125" customWidth="1"/>
    <col min="4" max="4" width="1.28515625" customWidth="1"/>
    <col min="5" max="5" width="4.7109375" customWidth="1"/>
    <col min="6" max="6" width="31.42578125" customWidth="1"/>
    <col min="7" max="7" width="6.140625" customWidth="1"/>
    <col min="8" max="8" width="12.5703125" customWidth="1"/>
    <col min="9" max="9" width="7.42578125" customWidth="1"/>
    <col min="10" max="10" width="13.140625" customWidth="1"/>
    <col min="11" max="11" width="8.7109375" customWidth="1"/>
    <col min="12" max="12" width="9" customWidth="1"/>
    <col min="13" max="13" width="11.140625" customWidth="1"/>
    <col min="14" max="14" width="10.5703125" customWidth="1"/>
    <col min="15" max="15" width="10.28515625" customWidth="1"/>
    <col min="16" max="16" width="4.5703125" hidden="1" customWidth="1"/>
    <col min="17" max="17" width="4.85546875" hidden="1" customWidth="1"/>
    <col min="18" max="18" width="7.7109375" customWidth="1"/>
    <col min="19" max="19" width="11.5703125" customWidth="1"/>
    <col min="20" max="20" width="11.140625" customWidth="1"/>
  </cols>
  <sheetData>
    <row r="1" spans="1:20" ht="20.100000000000001" customHeight="1">
      <c r="A1" s="63"/>
      <c r="B1" s="63"/>
      <c r="C1" s="64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8" customHeight="1">
      <c r="A2" s="3"/>
      <c r="B2" s="3"/>
      <c r="C2" s="770" t="s">
        <v>302</v>
      </c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3"/>
    </row>
    <row r="3" spans="1:20" ht="21" customHeight="1" thickBot="1">
      <c r="A3" s="3"/>
      <c r="B3" s="3"/>
      <c r="C3" s="771" t="s">
        <v>842</v>
      </c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</row>
    <row r="4" spans="1:20" ht="19.5" customHeight="1" thickTop="1" thickBot="1">
      <c r="A4" s="787"/>
      <c r="B4" s="787"/>
      <c r="C4" s="773" t="s">
        <v>74</v>
      </c>
      <c r="D4" s="774" t="s">
        <v>26</v>
      </c>
      <c r="E4" s="774"/>
      <c r="F4" s="774" t="s">
        <v>117</v>
      </c>
      <c r="G4" s="774" t="s">
        <v>75</v>
      </c>
      <c r="H4" s="775" t="s">
        <v>76</v>
      </c>
      <c r="I4" s="774" t="s">
        <v>7</v>
      </c>
      <c r="J4" s="774" t="s">
        <v>77</v>
      </c>
      <c r="K4" s="776" t="s">
        <v>78</v>
      </c>
      <c r="L4" s="776"/>
      <c r="M4" s="776"/>
      <c r="N4" s="776"/>
      <c r="O4" s="776"/>
      <c r="P4" s="776"/>
      <c r="Q4" s="776"/>
      <c r="R4" s="776"/>
      <c r="S4" s="776"/>
      <c r="T4" s="776"/>
    </row>
    <row r="5" spans="1:20" ht="15" customHeight="1" thickTop="1" thickBot="1">
      <c r="A5" s="787"/>
      <c r="B5" s="787"/>
      <c r="C5" s="773"/>
      <c r="D5" s="774"/>
      <c r="E5" s="774"/>
      <c r="F5" s="774"/>
      <c r="G5" s="774"/>
      <c r="H5" s="775"/>
      <c r="I5" s="774"/>
      <c r="J5" s="774"/>
      <c r="K5" s="101" t="s">
        <v>58</v>
      </c>
      <c r="L5" s="101" t="s">
        <v>60</v>
      </c>
      <c r="M5" s="101" t="s">
        <v>43</v>
      </c>
      <c r="N5" s="101" t="s">
        <v>45</v>
      </c>
      <c r="O5" s="101" t="s">
        <v>47</v>
      </c>
      <c r="P5" s="101" t="s">
        <v>49</v>
      </c>
      <c r="Q5" s="101" t="s">
        <v>51</v>
      </c>
      <c r="R5" s="101" t="s">
        <v>53</v>
      </c>
      <c r="S5" s="265" t="s">
        <v>55</v>
      </c>
      <c r="T5" s="102" t="s">
        <v>79</v>
      </c>
    </row>
    <row r="6" spans="1:20" ht="51" customHeight="1" thickTop="1">
      <c r="A6" s="3"/>
      <c r="B6" s="3"/>
      <c r="C6" s="773"/>
      <c r="D6" s="774"/>
      <c r="E6" s="774"/>
      <c r="F6" s="774"/>
      <c r="G6" s="774"/>
      <c r="H6" s="775"/>
      <c r="I6" s="103" t="s">
        <v>80</v>
      </c>
      <c r="J6" s="774"/>
      <c r="K6" s="104" t="s">
        <v>303</v>
      </c>
      <c r="L6" s="104" t="s">
        <v>304</v>
      </c>
      <c r="M6" s="104" t="s">
        <v>83</v>
      </c>
      <c r="N6" s="104" t="s">
        <v>305</v>
      </c>
      <c r="O6" s="104" t="s">
        <v>306</v>
      </c>
      <c r="P6" s="104" t="s">
        <v>307</v>
      </c>
      <c r="Q6" s="104" t="s">
        <v>308</v>
      </c>
      <c r="R6" s="104" t="s">
        <v>309</v>
      </c>
      <c r="S6" s="266" t="s">
        <v>89</v>
      </c>
      <c r="T6" s="105" t="s">
        <v>79</v>
      </c>
    </row>
    <row r="7" spans="1:20" ht="23.1" customHeight="1">
      <c r="A7" s="3"/>
      <c r="B7" s="3"/>
      <c r="C7" s="106" t="s">
        <v>4</v>
      </c>
      <c r="D7" s="828" t="s">
        <v>28</v>
      </c>
      <c r="E7" s="828"/>
      <c r="F7" s="250" t="s">
        <v>29</v>
      </c>
      <c r="G7" s="107" t="s">
        <v>90</v>
      </c>
      <c r="H7" s="108" t="s">
        <v>91</v>
      </c>
      <c r="I7" s="107">
        <v>2025</v>
      </c>
      <c r="J7" s="109" t="s">
        <v>92</v>
      </c>
      <c r="K7" s="110">
        <v>2601000</v>
      </c>
      <c r="L7" s="110">
        <v>90248000</v>
      </c>
      <c r="M7" s="110">
        <v>1174240000</v>
      </c>
      <c r="N7" s="110">
        <v>194000000</v>
      </c>
      <c r="O7" s="110">
        <v>200755000</v>
      </c>
      <c r="P7" s="110">
        <v>0</v>
      </c>
      <c r="Q7" s="110">
        <v>0</v>
      </c>
      <c r="R7" s="110">
        <v>3500000</v>
      </c>
      <c r="S7" s="267">
        <v>10000000</v>
      </c>
      <c r="T7" s="111">
        <f t="shared" ref="T7:T21" si="0">SUM(K7:S7)</f>
        <v>1675344000</v>
      </c>
    </row>
    <row r="8" spans="1:20" ht="23.1" customHeight="1">
      <c r="A8" s="3"/>
      <c r="B8" s="3"/>
      <c r="C8" s="106" t="s">
        <v>4</v>
      </c>
      <c r="D8" s="828" t="s">
        <v>28</v>
      </c>
      <c r="E8" s="828"/>
      <c r="F8" s="250" t="s">
        <v>29</v>
      </c>
      <c r="G8" s="107" t="s">
        <v>90</v>
      </c>
      <c r="H8" s="108" t="s">
        <v>91</v>
      </c>
      <c r="I8" s="107">
        <v>2025</v>
      </c>
      <c r="J8" s="109" t="s">
        <v>93</v>
      </c>
      <c r="K8" s="267">
        <v>6601000</v>
      </c>
      <c r="L8" s="267">
        <v>59177000</v>
      </c>
      <c r="M8" s="267">
        <v>1129948000</v>
      </c>
      <c r="N8" s="267">
        <v>182200000</v>
      </c>
      <c r="O8" s="267">
        <v>844195000</v>
      </c>
      <c r="P8" s="267"/>
      <c r="Q8" s="267"/>
      <c r="R8" s="267">
        <v>3500000</v>
      </c>
      <c r="S8" s="267">
        <v>22026876</v>
      </c>
      <c r="T8" s="111">
        <f t="shared" si="0"/>
        <v>2247647876</v>
      </c>
    </row>
    <row r="9" spans="1:20" ht="23.1" customHeight="1">
      <c r="A9" s="3"/>
      <c r="B9" s="3"/>
      <c r="C9" s="106" t="s">
        <v>4</v>
      </c>
      <c r="D9" s="828" t="s">
        <v>28</v>
      </c>
      <c r="E9" s="828"/>
      <c r="F9" s="250" t="s">
        <v>29</v>
      </c>
      <c r="G9" s="107" t="s">
        <v>90</v>
      </c>
      <c r="H9" s="108" t="s">
        <v>91</v>
      </c>
      <c r="I9" s="107">
        <v>2025</v>
      </c>
      <c r="J9" s="109" t="s">
        <v>94</v>
      </c>
      <c r="K9" s="267">
        <v>2550000</v>
      </c>
      <c r="L9" s="267">
        <v>33538380</v>
      </c>
      <c r="M9" s="267">
        <v>1108457010</v>
      </c>
      <c r="N9" s="267">
        <v>180689836</v>
      </c>
      <c r="O9" s="267">
        <v>833531814</v>
      </c>
      <c r="P9" s="267"/>
      <c r="Q9" s="267"/>
      <c r="R9" s="267">
        <v>2798413</v>
      </c>
      <c r="S9" s="267">
        <v>19719277</v>
      </c>
      <c r="T9" s="111">
        <f t="shared" si="0"/>
        <v>2181284730</v>
      </c>
    </row>
    <row r="10" spans="1:20" ht="23.1" customHeight="1">
      <c r="A10" s="3"/>
      <c r="B10" s="3"/>
      <c r="C10" s="106" t="s">
        <v>4</v>
      </c>
      <c r="D10" s="828" t="s">
        <v>28</v>
      </c>
      <c r="E10" s="828"/>
      <c r="F10" s="250" t="s">
        <v>29</v>
      </c>
      <c r="G10" s="107" t="s">
        <v>90</v>
      </c>
      <c r="H10" s="108" t="s">
        <v>91</v>
      </c>
      <c r="I10" s="107">
        <v>2025</v>
      </c>
      <c r="J10" s="109" t="s">
        <v>95</v>
      </c>
      <c r="K10" s="267">
        <v>0</v>
      </c>
      <c r="L10" s="267">
        <v>18161244</v>
      </c>
      <c r="M10" s="267"/>
      <c r="N10" s="267"/>
      <c r="O10" s="267">
        <v>2401052</v>
      </c>
      <c r="P10" s="267"/>
      <c r="Q10" s="267"/>
      <c r="R10" s="267">
        <v>0</v>
      </c>
      <c r="S10" s="267">
        <v>0</v>
      </c>
      <c r="T10" s="111">
        <f t="shared" si="0"/>
        <v>20562296</v>
      </c>
    </row>
    <row r="11" spans="1:20" ht="23.1" customHeight="1">
      <c r="A11" s="3"/>
      <c r="B11" s="3"/>
      <c r="C11" s="106" t="s">
        <v>4</v>
      </c>
      <c r="D11" s="828" t="s">
        <v>28</v>
      </c>
      <c r="E11" s="828"/>
      <c r="F11" s="250" t="s">
        <v>29</v>
      </c>
      <c r="G11" s="107" t="s">
        <v>96</v>
      </c>
      <c r="H11" s="108" t="s">
        <v>97</v>
      </c>
      <c r="I11" s="107">
        <v>2025</v>
      </c>
      <c r="J11" s="109" t="s">
        <v>92</v>
      </c>
      <c r="K11" s="267">
        <v>0</v>
      </c>
      <c r="L11" s="267">
        <v>0</v>
      </c>
      <c r="M11" s="267">
        <v>0</v>
      </c>
      <c r="N11" s="267">
        <v>0</v>
      </c>
      <c r="O11" s="267">
        <v>0</v>
      </c>
      <c r="P11" s="267">
        <v>0</v>
      </c>
      <c r="Q11" s="267">
        <v>0</v>
      </c>
      <c r="R11" s="267">
        <v>0</v>
      </c>
      <c r="S11" s="267">
        <v>0</v>
      </c>
      <c r="T11" s="111">
        <f t="shared" si="0"/>
        <v>0</v>
      </c>
    </row>
    <row r="12" spans="1:20" ht="23.1" customHeight="1">
      <c r="A12" s="3"/>
      <c r="B12" s="3"/>
      <c r="C12" s="106" t="s">
        <v>4</v>
      </c>
      <c r="D12" s="828" t="s">
        <v>28</v>
      </c>
      <c r="E12" s="828"/>
      <c r="F12" s="250" t="s">
        <v>29</v>
      </c>
      <c r="G12" s="107" t="s">
        <v>96</v>
      </c>
      <c r="H12" s="108" t="s">
        <v>97</v>
      </c>
      <c r="I12" s="107">
        <v>2025</v>
      </c>
      <c r="J12" s="109" t="s">
        <v>93</v>
      </c>
      <c r="K12" s="267">
        <v>5000000</v>
      </c>
      <c r="L12" s="267">
        <v>0</v>
      </c>
      <c r="M12" s="267">
        <v>0</v>
      </c>
      <c r="N12" s="267">
        <v>0</v>
      </c>
      <c r="O12" s="267">
        <v>0</v>
      </c>
      <c r="P12" s="267">
        <v>0</v>
      </c>
      <c r="Q12" s="267">
        <v>0</v>
      </c>
      <c r="R12" s="267">
        <v>0</v>
      </c>
      <c r="S12" s="267">
        <v>0</v>
      </c>
      <c r="T12" s="111">
        <f t="shared" si="0"/>
        <v>5000000</v>
      </c>
    </row>
    <row r="13" spans="1:20" ht="23.1" customHeight="1">
      <c r="A13" s="3"/>
      <c r="B13" s="3"/>
      <c r="C13" s="106" t="s">
        <v>4</v>
      </c>
      <c r="D13" s="828" t="s">
        <v>28</v>
      </c>
      <c r="E13" s="828"/>
      <c r="F13" s="250" t="s">
        <v>29</v>
      </c>
      <c r="G13" s="107" t="s">
        <v>96</v>
      </c>
      <c r="H13" s="108" t="s">
        <v>97</v>
      </c>
      <c r="I13" s="107">
        <v>2025</v>
      </c>
      <c r="J13" s="109" t="s">
        <v>94</v>
      </c>
      <c r="K13" s="267">
        <v>2355290</v>
      </c>
      <c r="L13" s="267">
        <v>0</v>
      </c>
      <c r="M13" s="267">
        <v>0</v>
      </c>
      <c r="N13" s="267">
        <v>0</v>
      </c>
      <c r="O13" s="267">
        <v>0</v>
      </c>
      <c r="P13" s="267">
        <v>0</v>
      </c>
      <c r="Q13" s="267">
        <v>0</v>
      </c>
      <c r="R13" s="267">
        <v>0</v>
      </c>
      <c r="S13" s="267">
        <v>0</v>
      </c>
      <c r="T13" s="111">
        <f t="shared" si="0"/>
        <v>2355290</v>
      </c>
    </row>
    <row r="14" spans="1:20" ht="23.1" customHeight="1">
      <c r="A14" s="3"/>
      <c r="B14" s="3"/>
      <c r="C14" s="106" t="s">
        <v>4</v>
      </c>
      <c r="D14" s="828" t="s">
        <v>28</v>
      </c>
      <c r="E14" s="828"/>
      <c r="F14" s="250" t="s">
        <v>29</v>
      </c>
      <c r="G14" s="107" t="s">
        <v>96</v>
      </c>
      <c r="H14" s="108" t="s">
        <v>97</v>
      </c>
      <c r="I14" s="107">
        <v>2025</v>
      </c>
      <c r="J14" s="109" t="s">
        <v>95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267">
        <v>0</v>
      </c>
      <c r="T14" s="111">
        <f t="shared" si="0"/>
        <v>0</v>
      </c>
    </row>
    <row r="15" spans="1:20" ht="23.1" customHeight="1">
      <c r="A15" s="3"/>
      <c r="B15" s="3"/>
      <c r="C15" s="106" t="s">
        <v>4</v>
      </c>
      <c r="D15" s="828" t="s">
        <v>28</v>
      </c>
      <c r="E15" s="828"/>
      <c r="F15" s="250" t="s">
        <v>29</v>
      </c>
      <c r="G15" s="107"/>
      <c r="H15" s="108" t="s">
        <v>79</v>
      </c>
      <c r="I15" s="107">
        <v>2025</v>
      </c>
      <c r="J15" s="109" t="s">
        <v>92</v>
      </c>
      <c r="K15" s="110">
        <v>2601000</v>
      </c>
      <c r="L15" s="110">
        <v>90248000</v>
      </c>
      <c r="M15" s="110">
        <v>1174240000</v>
      </c>
      <c r="N15" s="110">
        <v>194000000</v>
      </c>
      <c r="O15" s="110">
        <v>200755000</v>
      </c>
      <c r="P15" s="110">
        <v>0</v>
      </c>
      <c r="Q15" s="110">
        <v>0</v>
      </c>
      <c r="R15" s="110">
        <v>3500000</v>
      </c>
      <c r="S15" s="267">
        <v>10000000</v>
      </c>
      <c r="T15" s="111">
        <f t="shared" si="0"/>
        <v>1675344000</v>
      </c>
    </row>
    <row r="16" spans="1:20" ht="23.1" customHeight="1">
      <c r="A16" s="3"/>
      <c r="B16" s="3"/>
      <c r="C16" s="106" t="s">
        <v>4</v>
      </c>
      <c r="D16" s="828" t="s">
        <v>28</v>
      </c>
      <c r="E16" s="828"/>
      <c r="F16" s="250" t="s">
        <v>29</v>
      </c>
      <c r="G16" s="107"/>
      <c r="H16" s="108" t="s">
        <v>79</v>
      </c>
      <c r="I16" s="107">
        <v>2025</v>
      </c>
      <c r="J16" s="109" t="s">
        <v>93</v>
      </c>
      <c r="K16" s="110">
        <f>K8+K12</f>
        <v>11601000</v>
      </c>
      <c r="L16" s="263">
        <f t="shared" ref="L16:O16" si="1">L8+L12</f>
        <v>59177000</v>
      </c>
      <c r="M16" s="263">
        <f t="shared" si="1"/>
        <v>1129948000</v>
      </c>
      <c r="N16" s="263">
        <f t="shared" si="1"/>
        <v>182200000</v>
      </c>
      <c r="O16" s="263">
        <f t="shared" si="1"/>
        <v>844195000</v>
      </c>
      <c r="P16" s="110"/>
      <c r="Q16" s="110"/>
      <c r="R16" s="263">
        <f>R8+R12</f>
        <v>3500000</v>
      </c>
      <c r="S16" s="267">
        <f>S8+S12</f>
        <v>22026876</v>
      </c>
      <c r="T16" s="111">
        <f t="shared" si="0"/>
        <v>2252647876</v>
      </c>
    </row>
    <row r="17" spans="1:20" ht="23.1" customHeight="1">
      <c r="A17" s="3"/>
      <c r="B17" s="3"/>
      <c r="C17" s="106" t="s">
        <v>4</v>
      </c>
      <c r="D17" s="828" t="s">
        <v>28</v>
      </c>
      <c r="E17" s="828"/>
      <c r="F17" s="250" t="s">
        <v>29</v>
      </c>
      <c r="G17" s="107"/>
      <c r="H17" s="108" t="s">
        <v>79</v>
      </c>
      <c r="I17" s="107">
        <v>2025</v>
      </c>
      <c r="J17" s="109" t="s">
        <v>94</v>
      </c>
      <c r="K17" s="110">
        <f>K9+K13</f>
        <v>4905290</v>
      </c>
      <c r="L17" s="263">
        <f t="shared" ref="L17:O17" si="2">L9+L13</f>
        <v>33538380</v>
      </c>
      <c r="M17" s="263">
        <f>M9+M13</f>
        <v>1108457010</v>
      </c>
      <c r="N17" s="263">
        <f t="shared" si="2"/>
        <v>180689836</v>
      </c>
      <c r="O17" s="263">
        <f t="shared" si="2"/>
        <v>833531814</v>
      </c>
      <c r="P17" s="110"/>
      <c r="Q17" s="110"/>
      <c r="R17" s="263">
        <f t="shared" ref="R17:S17" si="3">R9+R13</f>
        <v>2798413</v>
      </c>
      <c r="S17" s="267">
        <f t="shared" si="3"/>
        <v>19719277</v>
      </c>
      <c r="T17" s="111">
        <f t="shared" si="0"/>
        <v>2183640020</v>
      </c>
    </row>
    <row r="18" spans="1:20" ht="23.1" customHeight="1">
      <c r="A18" s="3"/>
      <c r="B18" s="3"/>
      <c r="C18" s="106" t="s">
        <v>4</v>
      </c>
      <c r="D18" s="828" t="s">
        <v>28</v>
      </c>
      <c r="E18" s="828"/>
      <c r="F18" s="250" t="s">
        <v>29</v>
      </c>
      <c r="G18" s="107"/>
      <c r="H18" s="108" t="s">
        <v>79</v>
      </c>
      <c r="I18" s="107">
        <v>2025</v>
      </c>
      <c r="J18" s="109" t="s">
        <v>95</v>
      </c>
      <c r="K18" s="110">
        <f>K10+K14</f>
        <v>0</v>
      </c>
      <c r="L18" s="263">
        <f t="shared" ref="L18:O18" si="4">L10+L14</f>
        <v>18161244</v>
      </c>
      <c r="M18" s="263">
        <f t="shared" si="4"/>
        <v>0</v>
      </c>
      <c r="N18" s="263">
        <f t="shared" si="4"/>
        <v>0</v>
      </c>
      <c r="O18" s="263">
        <f t="shared" si="4"/>
        <v>2401052</v>
      </c>
      <c r="P18" s="110"/>
      <c r="Q18" s="110"/>
      <c r="R18" s="263">
        <f>R10+R14</f>
        <v>0</v>
      </c>
      <c r="S18" s="267">
        <f>S10+S14</f>
        <v>0</v>
      </c>
      <c r="T18" s="111">
        <f t="shared" si="0"/>
        <v>20562296</v>
      </c>
    </row>
    <row r="19" spans="1:20" ht="15" customHeight="1">
      <c r="A19" s="3"/>
      <c r="B19" s="3"/>
      <c r="C19" s="106" t="s">
        <v>4</v>
      </c>
      <c r="D19" s="828" t="s">
        <v>28</v>
      </c>
      <c r="E19" s="828"/>
      <c r="F19" s="109" t="s">
        <v>100</v>
      </c>
      <c r="G19" s="107"/>
      <c r="H19" s="108"/>
      <c r="I19" s="107">
        <v>2025</v>
      </c>
      <c r="J19" s="109"/>
      <c r="K19" s="110">
        <f>K16-K17</f>
        <v>6695710</v>
      </c>
      <c r="L19" s="267">
        <f t="shared" ref="L19:S19" si="5">L16-L17</f>
        <v>25638620</v>
      </c>
      <c r="M19" s="267">
        <f t="shared" si="5"/>
        <v>21490990</v>
      </c>
      <c r="N19" s="267">
        <f t="shared" si="5"/>
        <v>1510164</v>
      </c>
      <c r="O19" s="267">
        <f t="shared" si="5"/>
        <v>10663186</v>
      </c>
      <c r="P19" s="267">
        <f t="shared" si="5"/>
        <v>0</v>
      </c>
      <c r="Q19" s="267">
        <f t="shared" si="5"/>
        <v>0</v>
      </c>
      <c r="R19" s="267">
        <f t="shared" si="5"/>
        <v>701587</v>
      </c>
      <c r="S19" s="267">
        <f t="shared" si="5"/>
        <v>2307599</v>
      </c>
      <c r="T19" s="111">
        <f t="shared" si="0"/>
        <v>69007856</v>
      </c>
    </row>
    <row r="20" spans="1:20" ht="15" customHeight="1">
      <c r="A20" s="3"/>
      <c r="B20" s="3"/>
      <c r="C20" s="106" t="s">
        <v>4</v>
      </c>
      <c r="D20" s="828" t="s">
        <v>28</v>
      </c>
      <c r="E20" s="828"/>
      <c r="F20" s="109" t="s">
        <v>101</v>
      </c>
      <c r="G20" s="107"/>
      <c r="H20" s="108"/>
      <c r="I20" s="107">
        <v>2025</v>
      </c>
      <c r="J20" s="109"/>
      <c r="K20" s="110">
        <f>K17/K16*100</f>
        <v>42.283337643306609</v>
      </c>
      <c r="L20" s="267">
        <f t="shared" ref="L20:S20" si="6">L17/L16*100</f>
        <v>56.674687801003763</v>
      </c>
      <c r="M20" s="267">
        <f t="shared" si="6"/>
        <v>98.098054954741272</v>
      </c>
      <c r="N20" s="267">
        <f t="shared" si="6"/>
        <v>99.171150384193197</v>
      </c>
      <c r="O20" s="267">
        <f t="shared" si="6"/>
        <v>98.73688117081953</v>
      </c>
      <c r="P20" s="267" t="e">
        <f t="shared" si="6"/>
        <v>#DIV/0!</v>
      </c>
      <c r="Q20" s="267" t="e">
        <f t="shared" si="6"/>
        <v>#DIV/0!</v>
      </c>
      <c r="R20" s="267">
        <f t="shared" si="6"/>
        <v>79.954657142857144</v>
      </c>
      <c r="S20" s="267">
        <f t="shared" si="6"/>
        <v>89.523711850922481</v>
      </c>
      <c r="T20" s="267">
        <f>T17/T16*100</f>
        <v>96.936589302961266</v>
      </c>
    </row>
    <row r="21" spans="1:20" ht="15" customHeight="1">
      <c r="A21" s="3"/>
      <c r="B21" s="3"/>
      <c r="C21" s="106" t="s">
        <v>4</v>
      </c>
      <c r="D21" s="828" t="s">
        <v>28</v>
      </c>
      <c r="E21" s="828"/>
      <c r="F21" s="109" t="s">
        <v>130</v>
      </c>
      <c r="G21" s="107" t="s">
        <v>102</v>
      </c>
      <c r="H21" s="108"/>
      <c r="I21" s="107">
        <v>2025</v>
      </c>
      <c r="J21" s="109" t="s">
        <v>94</v>
      </c>
      <c r="K21" s="110">
        <v>0</v>
      </c>
      <c r="L21" s="267">
        <v>3197712</v>
      </c>
      <c r="M21" s="267">
        <v>3077321</v>
      </c>
      <c r="N21" s="267">
        <v>505705</v>
      </c>
      <c r="O21" s="267">
        <v>5274344</v>
      </c>
      <c r="P21" s="110">
        <v>0</v>
      </c>
      <c r="Q21" s="110">
        <v>0</v>
      </c>
      <c r="R21" s="110">
        <v>0</v>
      </c>
      <c r="S21" s="267">
        <v>0</v>
      </c>
      <c r="T21" s="111">
        <f t="shared" si="0"/>
        <v>12055082</v>
      </c>
    </row>
    <row r="22" spans="1:20" ht="15" customHeight="1">
      <c r="A22" s="3"/>
      <c r="B22" s="3"/>
      <c r="C22" s="135"/>
      <c r="D22" s="135"/>
      <c r="E22" s="135"/>
      <c r="F22" s="136"/>
      <c r="G22" s="135"/>
      <c r="H22" s="137"/>
      <c r="I22" s="135"/>
      <c r="J22" s="136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 ht="15" customHeight="1">
      <c r="A23" s="3"/>
      <c r="B23" s="3"/>
      <c r="C23" s="135"/>
      <c r="D23" s="135"/>
      <c r="E23" s="135"/>
      <c r="F23" s="136"/>
      <c r="G23" s="135"/>
      <c r="H23" s="137"/>
      <c r="I23" s="135"/>
      <c r="J23" s="136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24.95" customHeight="1">
      <c r="A24" s="63"/>
      <c r="B24" s="63"/>
      <c r="C24" s="63"/>
      <c r="D24" s="63"/>
      <c r="E24" s="63"/>
      <c r="F24" s="830" t="s">
        <v>113</v>
      </c>
      <c r="G24" s="65" t="s">
        <v>69</v>
      </c>
      <c r="H24" s="829"/>
      <c r="I24" s="829"/>
      <c r="J24" s="830" t="s">
        <v>68</v>
      </c>
      <c r="K24" s="65" t="s">
        <v>69</v>
      </c>
      <c r="L24" s="829"/>
      <c r="M24" s="829"/>
      <c r="N24" s="63"/>
      <c r="O24" s="63"/>
      <c r="P24" s="63"/>
      <c r="Q24" s="63"/>
      <c r="R24" s="63"/>
      <c r="S24" s="63"/>
      <c r="T24" s="63"/>
    </row>
    <row r="25" spans="1:20" ht="15" customHeight="1">
      <c r="A25" s="63"/>
      <c r="B25" s="63"/>
      <c r="C25" s="63"/>
      <c r="D25" s="63"/>
      <c r="E25" s="63"/>
      <c r="F25" s="830"/>
      <c r="G25" s="65" t="s">
        <v>70</v>
      </c>
      <c r="H25" s="831"/>
      <c r="I25" s="831"/>
      <c r="J25" s="830"/>
      <c r="K25" s="65" t="s">
        <v>70</v>
      </c>
      <c r="L25" s="831"/>
      <c r="M25" s="831"/>
      <c r="N25" s="63"/>
      <c r="O25" s="63"/>
      <c r="P25" s="63"/>
      <c r="Q25" s="63"/>
      <c r="R25" s="63"/>
      <c r="S25" s="63"/>
      <c r="T25" s="63"/>
    </row>
    <row r="26" spans="1:20" ht="15" customHeight="1">
      <c r="A26" s="63"/>
      <c r="B26" s="63"/>
      <c r="C26" s="63"/>
      <c r="D26" s="63"/>
      <c r="E26" s="63"/>
      <c r="F26" s="830"/>
      <c r="G26" s="65" t="s">
        <v>71</v>
      </c>
      <c r="H26" s="831"/>
      <c r="I26" s="831"/>
      <c r="J26" s="830"/>
      <c r="K26" s="65" t="s">
        <v>71</v>
      </c>
      <c r="L26" s="831"/>
      <c r="M26" s="831"/>
      <c r="N26" s="63"/>
      <c r="O26" s="63"/>
      <c r="P26" s="63"/>
      <c r="Q26" s="63"/>
      <c r="R26" s="63"/>
      <c r="S26" s="63"/>
      <c r="T26" s="63"/>
    </row>
    <row r="27" spans="1:20" ht="15" customHeight="1">
      <c r="A27" s="63"/>
      <c r="B27" s="63"/>
      <c r="C27" s="832"/>
      <c r="D27" s="832"/>
      <c r="E27" s="83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</row>
  </sheetData>
  <mergeCells count="35">
    <mergeCell ref="D16:E16"/>
    <mergeCell ref="D17:E17"/>
    <mergeCell ref="D18:E18"/>
    <mergeCell ref="C27:E27"/>
    <mergeCell ref="F24:F26"/>
    <mergeCell ref="D19:E19"/>
    <mergeCell ref="D20:E20"/>
    <mergeCell ref="D21:E21"/>
    <mergeCell ref="H24:I24"/>
    <mergeCell ref="J24:J26"/>
    <mergeCell ref="L24:M24"/>
    <mergeCell ref="H25:I25"/>
    <mergeCell ref="L25:M25"/>
    <mergeCell ref="H26:I26"/>
    <mergeCell ref="L26:M26"/>
    <mergeCell ref="D14:E14"/>
    <mergeCell ref="D15:E15"/>
    <mergeCell ref="D12:E12"/>
    <mergeCell ref="D13:E13"/>
    <mergeCell ref="C2:S2"/>
    <mergeCell ref="C3:T3"/>
    <mergeCell ref="F4:F6"/>
    <mergeCell ref="G4:G6"/>
    <mergeCell ref="H4:H6"/>
    <mergeCell ref="I4:I5"/>
    <mergeCell ref="J4:J6"/>
    <mergeCell ref="K4:T4"/>
    <mergeCell ref="A4:B5"/>
    <mergeCell ref="D11:E11"/>
    <mergeCell ref="D10:E10"/>
    <mergeCell ref="D7:E7"/>
    <mergeCell ref="D8:E8"/>
    <mergeCell ref="D9:E9"/>
    <mergeCell ref="C4:C6"/>
    <mergeCell ref="D4:E6"/>
  </mergeCells>
  <pageMargins left="0.19" right="0.17" top="0.17" bottom="0.17" header="0.17" footer="0.17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</vt:i4>
      </vt:variant>
    </vt:vector>
  </HeadingPairs>
  <TitlesOfParts>
    <vt:vector size="29" baseType="lpstr">
      <vt:lpstr>Aneksi nr.1</vt:lpstr>
      <vt:lpstr>Aneksi nr.1.1</vt:lpstr>
      <vt:lpstr>Aneksi 1.2</vt:lpstr>
      <vt:lpstr>Aneksi 2.0 Planif</vt:lpstr>
      <vt:lpstr>Aneksi 2.0 Polici</vt:lpstr>
      <vt:lpstr>Aneksi 2.0 Gard</vt:lpstr>
      <vt:lpstr>Aneksi 2.0 Pref</vt:lpstr>
      <vt:lpstr>Aneksi 2.0 GJC</vt:lpstr>
      <vt:lpstr>Aneksi 2.1 Planif</vt:lpstr>
      <vt:lpstr>Aneksi 2.1 Polici</vt:lpstr>
      <vt:lpstr>Aneksi 2.1 Gard</vt:lpstr>
      <vt:lpstr>Aneksi 2.1 Pref</vt:lpstr>
      <vt:lpstr>Aneksi 2.1 GJC</vt:lpstr>
      <vt:lpstr>Aneksi 3 Planif</vt:lpstr>
      <vt:lpstr>Aneksi 3 Polici</vt:lpstr>
      <vt:lpstr>Aneksi 3 Gard</vt:lpstr>
      <vt:lpstr>Aneksi 3 Pref</vt:lpstr>
      <vt:lpstr>Aneksi 3 GJC</vt:lpstr>
      <vt:lpstr>Aneksi 3.1 Planif</vt:lpstr>
      <vt:lpstr>Aneksi 3.1 Polici</vt:lpstr>
      <vt:lpstr>Aneksi 3.1 Gard</vt:lpstr>
      <vt:lpstr>Aneksi 3.1 Pref</vt:lpstr>
      <vt:lpstr>Aneksi 3.1 GJC</vt:lpstr>
      <vt:lpstr>Aneksi 4 Planif</vt:lpstr>
      <vt:lpstr>Aneksi 4 Polici</vt:lpstr>
      <vt:lpstr>Aneksi 4 Gard</vt:lpstr>
      <vt:lpstr>Aneksi 4 Pref</vt:lpstr>
      <vt:lpstr>Aneksi 4 GJC</vt:lpstr>
      <vt:lpstr>'Aneksi 3 Polici'!Print_Titles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2023-09-20T08:17:28Z</dcterms:created>
  <dcterms:modified xsi:type="dcterms:W3CDTF">2026-02-23T13:36:56Z</dcterms:modified>
</cp:coreProperties>
</file>